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5-4-AIJ大会\infile\SO1-sato-Horike\"/>
    </mc:Choice>
  </mc:AlternateContent>
  <bookViews>
    <workbookView xWindow="0" yWindow="0" windowWidth="16560" windowHeight="11370"/>
  </bookViews>
  <sheets>
    <sheet name="SO1" sheetId="1" r:id="rId1"/>
  </sheets>
  <calcPr calcId="152511"/>
</workbook>
</file>

<file path=xl/calcChain.xml><?xml version="1.0" encoding="utf-8"?>
<calcChain xmlns="http://schemas.openxmlformats.org/spreadsheetml/2006/main">
  <c r="N36" i="1" l="1"/>
  <c r="N41" i="1" l="1"/>
  <c r="M41" i="1"/>
  <c r="L41" i="1"/>
  <c r="O39" i="1"/>
  <c r="N39" i="1"/>
  <c r="M39" i="1"/>
  <c r="L39" i="1"/>
  <c r="L16" i="1"/>
  <c r="J19" i="1"/>
  <c r="K19" i="1" s="1"/>
  <c r="L19" i="1" s="1"/>
  <c r="J14" i="1"/>
  <c r="I19" i="1"/>
  <c r="L14" i="1"/>
  <c r="B51" i="1" l="1"/>
  <c r="C50" i="1"/>
  <c r="D50" i="1"/>
  <c r="B50" i="1"/>
  <c r="L11" i="1"/>
  <c r="J16" i="1"/>
  <c r="K16" i="1" s="1"/>
  <c r="K11" i="1"/>
  <c r="J11" i="1"/>
  <c r="K14" i="1" l="1"/>
</calcChain>
</file>

<file path=xl/sharedStrings.xml><?xml version="1.0" encoding="utf-8"?>
<sst xmlns="http://schemas.openxmlformats.org/spreadsheetml/2006/main" count="100" uniqueCount="94">
  <si>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</si>
  <si>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</si>
  <si>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</si>
  <si>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</si>
  <si>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</si>
  <si>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 xml:space="preserve"> *** MEDIUM DATA ***</t>
  </si>
  <si>
    <t>(Note: Frequency-Dependent Qi; Qi(f) = Qi0 x f ** Qif, and Qi(f) &gt; Qi0, where i=S and P)</t>
  </si>
  <si>
    <t>density(t/m3)</t>
  </si>
  <si>
    <t>Vp(m/s)</t>
  </si>
  <si>
    <t>Qp0 (Qp(f)=Qp0*f^Qpf)</t>
  </si>
  <si>
    <t>Qpf</t>
  </si>
  <si>
    <t>Vs(m/s)</t>
  </si>
  <si>
    <t>Qs0 (Qs(f)=Qs0*f^Qsf)</t>
  </si>
  <si>
    <t>Qsf</t>
  </si>
  <si>
    <t xml:space="preserve"> *** Fault Model Parameter using Brune's Stochastic Source Model  ***</t>
  </si>
  <si>
    <t>Length (m)</t>
  </si>
  <si>
    <t>Width (m)</t>
  </si>
  <si>
    <t>Num. of Sub-Fault along Length</t>
  </si>
  <si>
    <t>Num. of Sub-Fault along Width</t>
  </si>
  <si>
    <t>ND (=Large EQ Slip/Small EW Slip)</t>
  </si>
  <si>
    <t>Start Time of Rupture (sec)</t>
  </si>
  <si>
    <t>Strike (deg)</t>
  </si>
  <si>
    <t>Dip (deg)</t>
  </si>
  <si>
    <t>Vr (m/s)</t>
  </si>
  <si>
    <t xml:space="preserve">dtr (s; average delay ruptute time at sub-faults)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</si>
  <si>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</si>
  <si>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</si>
  <si>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</si>
  <si>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</si>
  <si>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</si>
  <si>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</si>
  <si>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Sub-Fault Number</t>
  </si>
  <si>
    <t>Slip (m)</t>
  </si>
  <si>
    <t>Rake (deg)</t>
  </si>
  <si>
    <t>Stress Drop (bar) (Put 0, if you use next fc directly)</t>
  </si>
  <si>
    <t>fc (Hz)</t>
  </si>
  <si>
    <t>fmax (Hz)</t>
  </si>
  <si>
    <t>n of P-func</t>
  </si>
  <si>
    <t xml:space="preserve"> *** Data for generating the phase spectra of moment-rate function for each sub-fault, where we use zero phases &lt; fr and random phases &gt; fr (Hz) ***</t>
  </si>
  <si>
    <t>fr (Hz) (fr=0 -&gt; total random)</t>
  </si>
  <si>
    <t>Number of Iterations (&gt;=1)</t>
  </si>
  <si>
    <t>Random Seed Number (idum = an integer number; when idum &lt; 0, same random phases are used for all the sub-faults)</t>
  </si>
  <si>
    <t>(Use fr=0 Hz for Case S11 of Benchmark Tset 2009)</t>
  </si>
  <si>
    <t xml:space="preserve"> *** Hybrid Radiation Patterns for S and P Waves (Theoretical and homogeneous for low and high frequencies, respectively) ***</t>
  </si>
  <si>
    <t>Transient Frequencies: fr1 (Lower Corner , Hz)</t>
  </si>
  <si>
    <t>: fr2 (Higher Corner, Hz)</t>
  </si>
  <si>
    <t xml:space="preserve"> (When fr1=fr2=0, high-freq. radiation only)</t>
  </si>
  <si>
    <t>(Use Fr1=Fr2=0 Hz for Case S11 of Benchmark Tset 2009)</t>
  </si>
  <si>
    <t xml:space="preserve"> *** Selection of the F-functions, which adjust the differences of the slip functions between the large and small events ***</t>
  </si>
  <si>
    <t xml:space="preserve"> *** Selection of Green's Functions ***</t>
  </si>
  <si>
    <t>NCF (NCF=0 for Homogeneous Full-Space, NCF=1 for Far-Field P and S waves, NCF=2 for Far-Field S waves, or NCF=3 for Far-field P wave, only)</t>
  </si>
  <si>
    <t>Epicentral Distance (m) for the representative sub-fault (only for NEF=2)</t>
  </si>
  <si>
    <t>(Use NCF=2 &amp; NEF=2 for Case SS71 of Benchmark Test 2013)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</si>
  <si>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</si>
  <si>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</si>
  <si>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</si>
  <si>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</si>
  <si>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</si>
  <si>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</si>
  <si>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</si>
  <si>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</si>
  <si>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：Satoの経時関数では観測点は１点のみ対応</t>
  </si>
  <si>
    <t>：SO1</t>
  </si>
  <si>
    <t>XとYは表２、深さは表４の第14層（地震基盤）の上面深さより</t>
  </si>
  <si>
    <t>sdropL(bar)</t>
    <phoneticPr fontId="18"/>
  </si>
  <si>
    <t>⊿L(m)</t>
    <phoneticPr fontId="18"/>
  </si>
  <si>
    <t>⊿W(m)</t>
    <phoneticPr fontId="18"/>
  </si>
  <si>
    <t>S(km2)</t>
    <phoneticPr fontId="18"/>
  </si>
  <si>
    <t>sdropL(Mpa)</t>
    <phoneticPr fontId="18"/>
  </si>
  <si>
    <t>fc(Hz)</t>
    <phoneticPr fontId="18"/>
  </si>
  <si>
    <t>M0(Nm)</t>
    <phoneticPr fontId="18"/>
  </si>
  <si>
    <t>M0(dyn-cm)</t>
    <phoneticPr fontId="18"/>
  </si>
  <si>
    <t>震源⑤</t>
    <rPh sb="0" eb="2">
      <t>シンゲン</t>
    </rPh>
    <phoneticPr fontId="18"/>
  </si>
  <si>
    <t>差</t>
    <rPh sb="0" eb="1">
      <t>サ</t>
    </rPh>
    <phoneticPr fontId="18"/>
  </si>
  <si>
    <t>震源距離</t>
    <rPh sb="0" eb="2">
      <t>シンゲン</t>
    </rPh>
    <rPh sb="2" eb="4">
      <t>キョリ</t>
    </rPh>
    <phoneticPr fontId="18"/>
  </si>
  <si>
    <t>Mｗ</t>
    <phoneticPr fontId="18"/>
  </si>
  <si>
    <t>sFD(m)</t>
    <phoneticPr fontId="18"/>
  </si>
  <si>
    <t>sM0(dyn-cm)</t>
    <phoneticPr fontId="18"/>
  </si>
  <si>
    <t>sM0(Nm)</t>
    <phoneticPr fontId="18"/>
  </si>
  <si>
    <t>sMｗ</t>
    <phoneticPr fontId="18"/>
  </si>
  <si>
    <t>Xxdis(km)</t>
    <phoneticPr fontId="18"/>
  </si>
  <si>
    <t>ttb(s)</t>
    <phoneticPr fontId="18"/>
  </si>
  <si>
    <t>tbta(s)</t>
    <phoneticPr fontId="18"/>
  </si>
  <si>
    <t>tctb(s)</t>
    <phoneticPr fontId="18"/>
  </si>
  <si>
    <t>tdtc(s)</t>
    <phoneticPr fontId="18"/>
  </si>
  <si>
    <t>ttc(s)</t>
    <phoneticPr fontId="18"/>
  </si>
  <si>
    <t>ttd(s)</t>
    <phoneticPr fontId="18"/>
  </si>
  <si>
    <t>TauL(s)</t>
    <phoneticPr fontId="18"/>
  </si>
  <si>
    <t>alpha</t>
    <phoneticPr fontId="18"/>
  </si>
  <si>
    <t>NFfunc (=0: Irikura's function (1986); =1: Exponential-type function)</t>
    <phoneticPr fontId="18"/>
  </si>
  <si>
    <t>Adjusted Rise Time of Large Earthuake (TauL for the original Irikura; TauL*0.5; for the Exponential-type function)</t>
    <phoneticPr fontId="18"/>
  </si>
  <si>
    <t>TauL(s)*alpha</t>
    <phoneticPr fontId="18"/>
  </si>
  <si>
    <t>NEF (Choice of envelope function; NEF=1: Boore (1983), or NEF=2: Sato et al.(1994))</t>
    <phoneticPr fontId="18"/>
  </si>
  <si>
    <t>Mj for the representative sub-fault (only for NEF=2; Sato et al.(1994))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</si>
</sst>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7" workbookViewId="0">
      <selection activeCell="O15" sqref="O15"/>
    </sheetView>
  </sheetViews>
  <sheetFormatPr defaultRowHeight="13.5" x14ac:dyDescent="0.15"/>
  <cols>
    <col min="10" max="10" width="12.75" bestFit="1" customWidth="1"/>
    <col min="11" max="11" width="9.375" customWidth="1"/>
  </cols>
  <sheetData>
    <row r="1" spans="1:12" x14ac:dyDescent="0.15">
      <c r="A1" t="s">
        <v>0</v>
      </c>
    </row>
    <row r="2" spans="1:12" x14ac:dyDescent="0.15">
      <c r="A2" t="s">
        <v>1</v>
      </c>
      <c r="B2" t="s">
        <v>2</v>
      </c>
    </row>
    <row r="3" spans="1:12" x14ac:dyDescent="0.15">
      <c r="A3">
        <v>0.02</v>
      </c>
      <c r="B3">
        <v>8192</v>
      </c>
      <c r="D3" t="s">
        <v>3</v>
      </c>
    </row>
    <row r="4" spans="1:12" x14ac:dyDescent="0.15">
      <c r="A4" t="s">
        <v>4</v>
      </c>
    </row>
    <row r="5" spans="1:12" x14ac:dyDescent="0.15">
      <c r="A5">
        <v>0.04</v>
      </c>
      <c r="B5" t="s">
        <v>3</v>
      </c>
      <c r="C5" t="s">
        <v>3</v>
      </c>
    </row>
    <row r="6" spans="1:12" x14ac:dyDescent="0.15">
      <c r="A6" t="s">
        <v>5</v>
      </c>
      <c r="C6" t="s">
        <v>6</v>
      </c>
    </row>
    <row r="7" spans="1:12" x14ac:dyDescent="0.15">
      <c r="A7" t="s">
        <v>7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</row>
    <row r="8" spans="1:12" x14ac:dyDescent="0.15">
      <c r="A8">
        <v>2.9</v>
      </c>
      <c r="B8">
        <v>6800</v>
      </c>
      <c r="C8">
        <v>110</v>
      </c>
      <c r="D8">
        <v>0.69</v>
      </c>
      <c r="E8">
        <v>4000</v>
      </c>
      <c r="F8">
        <v>110</v>
      </c>
      <c r="G8">
        <v>0.69</v>
      </c>
    </row>
    <row r="9" spans="1:12" x14ac:dyDescent="0.15">
      <c r="A9" t="s">
        <v>14</v>
      </c>
    </row>
    <row r="10" spans="1:12" x14ac:dyDescent="0.15">
      <c r="A10" t="s">
        <v>15</v>
      </c>
      <c r="B10" t="s">
        <v>16</v>
      </c>
      <c r="C10" t="s">
        <v>17</v>
      </c>
      <c r="D10" t="s">
        <v>18</v>
      </c>
      <c r="E10" t="s">
        <v>19</v>
      </c>
      <c r="J10" s="1" t="s">
        <v>65</v>
      </c>
      <c r="K10" s="2" t="s">
        <v>66</v>
      </c>
      <c r="L10" s="1" t="s">
        <v>67</v>
      </c>
    </row>
    <row r="11" spans="1:12" x14ac:dyDescent="0.15">
      <c r="A11">
        <v>12260</v>
      </c>
      <c r="B11">
        <v>12260</v>
      </c>
      <c r="C11">
        <v>3</v>
      </c>
      <c r="D11">
        <v>3</v>
      </c>
      <c r="E11">
        <v>3</v>
      </c>
      <c r="J11" s="2">
        <f>A11/C11</f>
        <v>4086.6666666666665</v>
      </c>
      <c r="K11" s="2">
        <f>B11/D11</f>
        <v>4086.6666666666665</v>
      </c>
      <c r="L11" s="2">
        <f>(A11/1000)^2</f>
        <v>150.30760000000001</v>
      </c>
    </row>
    <row r="12" spans="1:12" x14ac:dyDescent="0.15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25</v>
      </c>
    </row>
    <row r="13" spans="1:12" x14ac:dyDescent="0.15">
      <c r="A13">
        <v>0</v>
      </c>
      <c r="B13">
        <v>0</v>
      </c>
      <c r="C13">
        <v>90</v>
      </c>
      <c r="D13">
        <v>2900</v>
      </c>
      <c r="E13">
        <v>0</v>
      </c>
      <c r="F13">
        <v>1</v>
      </c>
      <c r="J13" s="1" t="s">
        <v>71</v>
      </c>
      <c r="K13" s="1" t="s">
        <v>70</v>
      </c>
      <c r="L13" s="1" t="s">
        <v>75</v>
      </c>
    </row>
    <row r="14" spans="1:12" x14ac:dyDescent="0.15">
      <c r="A14" t="s">
        <v>26</v>
      </c>
      <c r="B14" t="s">
        <v>27</v>
      </c>
      <c r="C14" t="s">
        <v>28</v>
      </c>
      <c r="D14" t="s">
        <v>29</v>
      </c>
      <c r="J14" s="1">
        <f>A8*E8*E8*A11*B11*B19*10^10</f>
        <v>3.1589999997559871E+26</v>
      </c>
      <c r="K14" s="1">
        <f>J14*0.0000001</f>
        <v>3.1589999997559869E+19</v>
      </c>
      <c r="L14" s="2">
        <f>(LOG10(K14)-9.1)/1.5</f>
        <v>6.9330330839144017</v>
      </c>
    </row>
    <row r="15" spans="1:12" x14ac:dyDescent="0.15">
      <c r="A15">
        <v>154775</v>
      </c>
      <c r="B15">
        <v>96554</v>
      </c>
      <c r="C15">
        <v>45200</v>
      </c>
      <c r="J15" s="1" t="s">
        <v>64</v>
      </c>
      <c r="K15" s="2" t="s">
        <v>68</v>
      </c>
      <c r="L15" s="1" t="s">
        <v>69</v>
      </c>
    </row>
    <row r="16" spans="1:12" x14ac:dyDescent="0.15">
      <c r="A16" t="s">
        <v>30</v>
      </c>
      <c r="B16" t="s">
        <v>27</v>
      </c>
      <c r="C16" t="s">
        <v>28</v>
      </c>
      <c r="D16" t="s">
        <v>29</v>
      </c>
      <c r="J16" s="2">
        <f>J14*(E19/(4.9*10^6*E8/1000))^3</f>
        <v>620.01912656994955</v>
      </c>
      <c r="K16" s="2">
        <f>J16/10</f>
        <v>62.001912656994953</v>
      </c>
      <c r="L16" s="2">
        <f>4.9*10^6*(E8/1000)*(D19/J14)^(1/3)</f>
        <v>0.24539747657863614</v>
      </c>
    </row>
    <row r="17" spans="1:12" x14ac:dyDescent="0.15">
      <c r="A17">
        <v>148627</v>
      </c>
      <c r="B17">
        <v>96617</v>
      </c>
      <c r="C17">
        <v>47243</v>
      </c>
    </row>
    <row r="18" spans="1:12" x14ac:dyDescent="0.15">
      <c r="A18" t="s">
        <v>31</v>
      </c>
      <c r="B18" t="s">
        <v>32</v>
      </c>
      <c r="C18" t="s">
        <v>33</v>
      </c>
      <c r="D18" t="s">
        <v>34</v>
      </c>
      <c r="E18" t="s">
        <v>35</v>
      </c>
      <c r="F18" t="s">
        <v>36</v>
      </c>
      <c r="G18" t="s">
        <v>37</v>
      </c>
      <c r="I18" s="1" t="s">
        <v>76</v>
      </c>
      <c r="J18" s="2" t="s">
        <v>77</v>
      </c>
      <c r="K18" s="2" t="s">
        <v>78</v>
      </c>
      <c r="L18" s="2" t="s">
        <v>79</v>
      </c>
    </row>
    <row r="19" spans="1:12" x14ac:dyDescent="0.15">
      <c r="A19">
        <v>1</v>
      </c>
      <c r="B19" s="1">
        <v>4.529504599</v>
      </c>
      <c r="C19">
        <v>0</v>
      </c>
      <c r="D19">
        <v>620</v>
      </c>
      <c r="E19" s="1">
        <v>0.24540000000000001</v>
      </c>
      <c r="F19">
        <v>6</v>
      </c>
      <c r="G19">
        <v>4</v>
      </c>
      <c r="H19" t="s">
        <v>3</v>
      </c>
      <c r="I19" s="2">
        <f>B20/3</f>
        <v>1.5098348663333334</v>
      </c>
      <c r="J19" s="2">
        <f>A8*E8*E8*I19*J11*K11*10^10</f>
        <v>1.169999999909625E+25</v>
      </c>
      <c r="K19" s="2">
        <f>J19*0.0000001</f>
        <v>1.1699999999096251E+18</v>
      </c>
      <c r="L19" s="2">
        <f>(LOG10(K19)-9.1)/1.5</f>
        <v>5.9787905744750764</v>
      </c>
    </row>
    <row r="20" spans="1:12" x14ac:dyDescent="0.15">
      <c r="A20">
        <v>2</v>
      </c>
      <c r="B20" s="1">
        <v>4.529504599</v>
      </c>
      <c r="C20">
        <v>0</v>
      </c>
      <c r="D20">
        <v>620</v>
      </c>
      <c r="E20" s="1">
        <v>0.24540000000000001</v>
      </c>
      <c r="F20">
        <v>6</v>
      </c>
      <c r="G20">
        <v>4</v>
      </c>
    </row>
    <row r="21" spans="1:12" x14ac:dyDescent="0.15">
      <c r="A21">
        <v>3</v>
      </c>
      <c r="B21" s="1">
        <v>4.529504599</v>
      </c>
      <c r="C21">
        <v>0</v>
      </c>
      <c r="D21">
        <v>620</v>
      </c>
      <c r="E21" s="1">
        <v>0.24540000000000001</v>
      </c>
      <c r="F21">
        <v>6</v>
      </c>
      <c r="G21">
        <v>4</v>
      </c>
    </row>
    <row r="22" spans="1:12" x14ac:dyDescent="0.15">
      <c r="A22">
        <v>4</v>
      </c>
      <c r="B22" s="1">
        <v>4.529504599</v>
      </c>
      <c r="C22">
        <v>0</v>
      </c>
      <c r="D22">
        <v>620</v>
      </c>
      <c r="E22" s="1">
        <v>0.24540000000000001</v>
      </c>
      <c r="F22">
        <v>6</v>
      </c>
      <c r="G22">
        <v>4</v>
      </c>
    </row>
    <row r="23" spans="1:12" x14ac:dyDescent="0.15">
      <c r="A23">
        <v>5</v>
      </c>
      <c r="B23" s="1">
        <v>4.529504599</v>
      </c>
      <c r="C23">
        <v>0</v>
      </c>
      <c r="D23">
        <v>620</v>
      </c>
      <c r="E23" s="1">
        <v>0.24540000000000001</v>
      </c>
      <c r="F23">
        <v>6</v>
      </c>
      <c r="G23">
        <v>4</v>
      </c>
    </row>
    <row r="24" spans="1:12" x14ac:dyDescent="0.15">
      <c r="A24">
        <v>6</v>
      </c>
      <c r="B24" s="1">
        <v>4.529504599</v>
      </c>
      <c r="C24">
        <v>0</v>
      </c>
      <c r="D24">
        <v>620</v>
      </c>
      <c r="E24" s="1">
        <v>0.24540000000000001</v>
      </c>
      <c r="F24">
        <v>6</v>
      </c>
      <c r="G24">
        <v>4</v>
      </c>
    </row>
    <row r="25" spans="1:12" x14ac:dyDescent="0.15">
      <c r="A25">
        <v>7</v>
      </c>
      <c r="B25" s="1">
        <v>4.529504599</v>
      </c>
      <c r="C25">
        <v>0</v>
      </c>
      <c r="D25">
        <v>620</v>
      </c>
      <c r="E25" s="1">
        <v>0.24540000000000001</v>
      </c>
      <c r="F25">
        <v>6</v>
      </c>
      <c r="G25">
        <v>4</v>
      </c>
    </row>
    <row r="26" spans="1:12" x14ac:dyDescent="0.15">
      <c r="A26">
        <v>8</v>
      </c>
      <c r="B26" s="1">
        <v>4.529504599</v>
      </c>
      <c r="C26">
        <v>0</v>
      </c>
      <c r="D26">
        <v>620</v>
      </c>
      <c r="E26" s="1">
        <v>0.24540000000000001</v>
      </c>
      <c r="F26">
        <v>6</v>
      </c>
      <c r="G26">
        <v>4</v>
      </c>
    </row>
    <row r="27" spans="1:12" x14ac:dyDescent="0.15">
      <c r="A27">
        <v>9</v>
      </c>
      <c r="B27" s="1">
        <v>4.529504599</v>
      </c>
      <c r="C27">
        <v>0</v>
      </c>
      <c r="D27">
        <v>620</v>
      </c>
      <c r="E27" s="1">
        <v>0.24540000000000001</v>
      </c>
      <c r="F27">
        <v>6</v>
      </c>
      <c r="G27">
        <v>4</v>
      </c>
    </row>
    <row r="28" spans="1:12" x14ac:dyDescent="0.15">
      <c r="A28" t="s">
        <v>38</v>
      </c>
    </row>
    <row r="29" spans="1:12" x14ac:dyDescent="0.15">
      <c r="A29" t="s">
        <v>39</v>
      </c>
      <c r="B29" t="s">
        <v>40</v>
      </c>
      <c r="C29" t="s">
        <v>41</v>
      </c>
    </row>
    <row r="30" spans="1:12" x14ac:dyDescent="0.15">
      <c r="A30">
        <v>0</v>
      </c>
      <c r="B30">
        <v>100</v>
      </c>
      <c r="C30">
        <v>-1</v>
      </c>
      <c r="E30" t="s">
        <v>42</v>
      </c>
    </row>
    <row r="31" spans="1:12" x14ac:dyDescent="0.15">
      <c r="A31" t="s">
        <v>43</v>
      </c>
    </row>
    <row r="32" spans="1:12" x14ac:dyDescent="0.15">
      <c r="A32" t="s">
        <v>44</v>
      </c>
      <c r="B32" t="s">
        <v>45</v>
      </c>
      <c r="D32" t="s">
        <v>46</v>
      </c>
    </row>
    <row r="33" spans="1:15" x14ac:dyDescent="0.15">
      <c r="A33">
        <v>0</v>
      </c>
      <c r="B33">
        <v>0</v>
      </c>
      <c r="E33" t="s">
        <v>47</v>
      </c>
    </row>
    <row r="34" spans="1:15" x14ac:dyDescent="0.15">
      <c r="A34" t="s">
        <v>48</v>
      </c>
    </row>
    <row r="35" spans="1:15" x14ac:dyDescent="0.15">
      <c r="A35" s="1" t="s">
        <v>89</v>
      </c>
      <c r="B35" s="2" t="s">
        <v>90</v>
      </c>
      <c r="L35" s="1" t="s">
        <v>87</v>
      </c>
      <c r="M35" s="2" t="s">
        <v>88</v>
      </c>
      <c r="N35" s="2" t="s">
        <v>91</v>
      </c>
    </row>
    <row r="36" spans="1:15" x14ac:dyDescent="0.15">
      <c r="A36" s="2">
        <v>1</v>
      </c>
      <c r="B36" s="2">
        <v>0.55000000000000004</v>
      </c>
      <c r="L36" s="2">
        <v>1.1000000000000001</v>
      </c>
      <c r="M36" s="2">
        <v>0.5</v>
      </c>
      <c r="N36" s="2">
        <f>L36*M36</f>
        <v>0.55000000000000004</v>
      </c>
    </row>
    <row r="37" spans="1:15" x14ac:dyDescent="0.15">
      <c r="A37" t="s">
        <v>49</v>
      </c>
    </row>
    <row r="38" spans="1:15" x14ac:dyDescent="0.15">
      <c r="A38" t="s">
        <v>50</v>
      </c>
      <c r="B38" t="s">
        <v>92</v>
      </c>
      <c r="C38" t="s">
        <v>93</v>
      </c>
      <c r="D38" t="s">
        <v>51</v>
      </c>
      <c r="L38" s="1" t="s">
        <v>80</v>
      </c>
      <c r="M38" s="2" t="s">
        <v>82</v>
      </c>
      <c r="N38" s="2" t="s">
        <v>83</v>
      </c>
      <c r="O38" s="2" t="s">
        <v>84</v>
      </c>
    </row>
    <row r="39" spans="1:15" x14ac:dyDescent="0.15">
      <c r="A39">
        <v>2</v>
      </c>
      <c r="B39">
        <v>2</v>
      </c>
      <c r="C39" s="1">
        <v>6</v>
      </c>
      <c r="D39" s="3">
        <v>38702.202929999999</v>
      </c>
      <c r="F39" t="s">
        <v>52</v>
      </c>
      <c r="L39" s="2">
        <f>D39/1000</f>
        <v>38.702202929999999</v>
      </c>
      <c r="M39" s="2">
        <f>10^(0.229*C39-1.112)</f>
        <v>1.8281002161427427</v>
      </c>
      <c r="N39" s="2">
        <f>10^(0.433*C39-1.936)</f>
        <v>4.5919801283686859</v>
      </c>
      <c r="O39" s="2">
        <f>10^(0.778*LOG10(L39)-0.34)</f>
        <v>7.8570291341930787</v>
      </c>
    </row>
    <row r="40" spans="1:15" x14ac:dyDescent="0.15">
      <c r="A40" t="s">
        <v>53</v>
      </c>
      <c r="L40" s="1" t="s">
        <v>81</v>
      </c>
      <c r="M40" s="2" t="s">
        <v>85</v>
      </c>
      <c r="N40" s="2" t="s">
        <v>86</v>
      </c>
    </row>
    <row r="41" spans="1:15" x14ac:dyDescent="0.15">
      <c r="A41" t="s">
        <v>54</v>
      </c>
      <c r="L41" s="2">
        <f>M39</f>
        <v>1.8281002161427427</v>
      </c>
      <c r="M41" s="2">
        <f>N39+L41</f>
        <v>6.4200803445114287</v>
      </c>
      <c r="N41" s="2">
        <f>O39+M41</f>
        <v>14.277109478704507</v>
      </c>
    </row>
    <row r="42" spans="1:15" x14ac:dyDescent="0.15">
      <c r="A42">
        <v>1</v>
      </c>
    </row>
    <row r="43" spans="1:15" x14ac:dyDescent="0.15">
      <c r="A43" t="s">
        <v>55</v>
      </c>
    </row>
    <row r="44" spans="1:15" x14ac:dyDescent="0.15">
      <c r="A44" t="s">
        <v>56</v>
      </c>
    </row>
    <row r="45" spans="1:15" x14ac:dyDescent="0.15">
      <c r="A45">
        <v>1</v>
      </c>
    </row>
    <row r="46" spans="1:15" x14ac:dyDescent="0.15">
      <c r="A46" t="s">
        <v>57</v>
      </c>
      <c r="B46" t="s">
        <v>58</v>
      </c>
      <c r="C46" t="s">
        <v>59</v>
      </c>
      <c r="D46" t="s">
        <v>60</v>
      </c>
      <c r="E46" t="s">
        <v>61</v>
      </c>
    </row>
    <row r="47" spans="1:15" x14ac:dyDescent="0.15">
      <c r="A47">
        <v>1</v>
      </c>
      <c r="B47">
        <v>158408</v>
      </c>
      <c r="C47">
        <v>101890</v>
      </c>
      <c r="D47">
        <v>2931.2</v>
      </c>
      <c r="E47" t="s">
        <v>62</v>
      </c>
      <c r="F47" t="s">
        <v>63</v>
      </c>
    </row>
    <row r="49" spans="1:4" x14ac:dyDescent="0.15">
      <c r="A49" s="1" t="s">
        <v>72</v>
      </c>
      <c r="B49" s="2">
        <v>154775</v>
      </c>
      <c r="C49" s="2">
        <v>96617</v>
      </c>
      <c r="D49" s="2">
        <v>41100</v>
      </c>
    </row>
    <row r="50" spans="1:4" x14ac:dyDescent="0.15">
      <c r="A50" s="2" t="s">
        <v>73</v>
      </c>
      <c r="B50" s="2">
        <f>B47-B49</f>
        <v>3633</v>
      </c>
      <c r="C50" s="2">
        <f t="shared" ref="C50:D50" si="0">C47-C49</f>
        <v>5273</v>
      </c>
      <c r="D50" s="2">
        <f t="shared" si="0"/>
        <v>-38168.800000000003</v>
      </c>
    </row>
    <row r="51" spans="1:4" x14ac:dyDescent="0.15">
      <c r="A51" s="2" t="s">
        <v>74</v>
      </c>
      <c r="B51" s="3">
        <f>SQRT(B50^2+C50^2+D50^2)</f>
        <v>38702.202927482052</v>
      </c>
      <c r="C51" s="2"/>
      <c r="D51" s="2"/>
    </row>
  </sheetData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2015-04-05T20:09:27Z</dcterms:created>
  <dcterms:modified xsi:type="dcterms:W3CDTF">2015-04-07T01:21:38Z</dcterms:modified>
</cp:coreProperties>
</file>