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90" yWindow="825" windowWidth="14430" windowHeight="12240"/>
  </bookViews>
  <sheets>
    <sheet name="S41-1" sheetId="1" r:id="rId1"/>
  </sheets>
  <calcPr calcId="145621"/>
</workbook>
</file>

<file path=xl/calcChain.xml><?xml version="1.0" encoding="utf-8"?>
<calcChain xmlns="http://schemas.openxmlformats.org/spreadsheetml/2006/main">
  <c r="R43" i="1" l="1"/>
  <c r="N43" i="1"/>
  <c r="R46" i="1"/>
  <c r="R45" i="1" s="1"/>
  <c r="R44" i="1"/>
  <c r="R42" i="1"/>
  <c r="N44" i="1"/>
  <c r="N42" i="1"/>
  <c r="N41" i="1"/>
  <c r="N40" i="1"/>
  <c r="R40" i="1" s="1"/>
  <c r="S19" i="1"/>
  <c r="S30" i="1"/>
  <c r="S31" i="1"/>
  <c r="S25" i="1"/>
  <c r="T22" i="1"/>
  <c r="T23" i="1" s="1"/>
  <c r="T20" i="1"/>
  <c r="S21" i="1"/>
  <c r="N29" i="1"/>
  <c r="N30" i="1"/>
  <c r="N34" i="1"/>
  <c r="N33" i="1"/>
  <c r="N32" i="1"/>
  <c r="S23" i="1"/>
  <c r="N23" i="1"/>
  <c r="N25" i="1" l="1"/>
  <c r="N24" i="1"/>
  <c r="N21" i="1" l="1"/>
  <c r="N20" i="1" s="1"/>
  <c r="S20" i="1"/>
  <c r="N10" i="1"/>
  <c r="N9" i="1" s="1"/>
  <c r="N19" i="1"/>
  <c r="P19" i="1" s="1"/>
  <c r="N3" i="1"/>
  <c r="N8" i="1" s="1"/>
  <c r="N7" i="1" s="1"/>
  <c r="N6" i="1" s="1"/>
  <c r="N15" i="1"/>
  <c r="S14" i="1"/>
  <c r="U17" i="1"/>
  <c r="S16" i="1"/>
  <c r="S15" i="1"/>
  <c r="N14" i="1"/>
  <c r="P3" i="1" l="1"/>
  <c r="P6" i="1" s="1"/>
  <c r="N22" i="1"/>
  <c r="U19" i="1"/>
  <c r="S22" i="1"/>
</calcChain>
</file>

<file path=xl/sharedStrings.xml><?xml version="1.0" encoding="utf-8"?>
<sst xmlns="http://schemas.openxmlformats.org/spreadsheetml/2006/main" count="152" uniqueCount="123">
  <si>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</si>
  <si>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</si>
  <si>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</si>
  <si>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</si>
  <si>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</si>
  <si>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</si>
  <si>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</si>
  <si>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</si>
  <si>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</si>
  <si>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</si>
  <si>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</si>
  <si>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</si>
  <si>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</si>
  <si>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</si>
  <si>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</si>
  <si>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</si>
  <si>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</si>
  <si>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</si>
  <si>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Fault Model Parameter using Brune's Stochastic Source Model  ***</t>
  </si>
  <si>
    <t>Length (m)</t>
  </si>
  <si>
    <t>Width (m)</t>
  </si>
  <si>
    <t>Num. of Sub-Fault along Length</t>
  </si>
  <si>
    <t>Num. of Sub-Fault along Width</t>
  </si>
  <si>
    <t>ND (=Large EQ Slip/Small EW Slip)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</si>
  <si>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</si>
  <si>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</si>
  <si>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</si>
  <si>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</si>
  <si>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</si>
  <si>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</si>
  <si>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</si>
  <si>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</si>
  <si>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</si>
  <si>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</si>
  <si>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</si>
  <si>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 xml:space="preserve">(the data bellow are references, and not used in the programs) </t>
  </si>
  <si>
    <t>Sub-Fault Number</t>
  </si>
  <si>
    <t>Slip (m)</t>
  </si>
  <si>
    <t>Rake (deg)</t>
  </si>
  <si>
    <t>stress drop (bar)</t>
  </si>
  <si>
    <t>fc (Hz)</t>
  </si>
  <si>
    <t>fmax (Hz)</t>
  </si>
  <si>
    <t>n of P-func</t>
  </si>
  <si>
    <t xml:space="preserve"> *** Data for generating the phase spectra of moment-rate function for each sub-fault, where we use zero phases &lt; fr and random phases &gt; fr (Hz) ***</t>
  </si>
  <si>
    <t>Number of Iterations (&gt;=1)</t>
  </si>
  <si>
    <t>Random Seed Number (Enter an integer number)</t>
  </si>
  <si>
    <t xml:space="preserve"> *** Hybrid Radiation Patterns for S and P Waves (Theoretical and homogeneous for low and high frequencies, respectively) ***</t>
  </si>
  <si>
    <t>Transient Frequencies: fr1 (Lower Corner , Hz)</t>
  </si>
  <si>
    <t>: fr2 (Higher Corner, Hz)</t>
  </si>
  <si>
    <t xml:space="preserve"> (When fr1=fr2=0, high-freq. radiation only)</t>
  </si>
  <si>
    <t>(For S41 Model Use Fr1=1 Hz and =Fr2=2 Hz for Hybirud Source Model)</t>
  </si>
  <si>
    <t xml:space="preserve"> *** Selection of F-function, which adjusts the difference of the slip functions between the whole- and sub-faults ***</t>
  </si>
  <si>
    <t>NFfunc (=0: Irikura's function (1986); =1: Exponential-type function)</t>
  </si>
  <si>
    <t>Adjusted Rise Time of Large Earthuake (=TauL*alpha; alpha=0.5 for the original Irikura)</t>
  </si>
  <si>
    <t>(For S41 Model Use TLc=0.67/2=0.335)</t>
  </si>
  <si>
    <t xml:space="preserve"> *** Selection of High-Freq. Source Types ***</t>
  </si>
  <si>
    <t>NSF (NSF=0 for All-Waves, NSF=1 for P-Wave, NSF=2 for SH-Waves, NSF=3 for SV-Wave, or NSF=4 for SH &amp; SV waves, only)</t>
  </si>
  <si>
    <t>(For S41 Model Use NSF=4)</t>
  </si>
  <si>
    <t xml:space="preserve"> *** WAVENUMBER INTEGRATION DATA FOR SIMPSON'S &amp; FILON'S FORMULAS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</si>
  <si>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</si>
  <si>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</si>
  <si>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</si>
  <si>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DATA FOR THE ASYMPTOTIC SOLUTIONS ***</t>
  </si>
  <si>
    <t>Use the solution (=1), or do not use (=0)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</si>
  <si>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</si>
  <si>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</si>
  <si>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</si>
  <si>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</si>
  <si>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</si>
  <si>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</si>
  <si>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</si>
  <si>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</si>
  <si>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: Station -010</t>
  </si>
  <si>
    <t>: Station -006</t>
  </si>
  <si>
    <t>: Station -002</t>
  </si>
  <si>
    <t>: Station  000</t>
  </si>
  <si>
    <t>: Station +002</t>
  </si>
  <si>
    <t>: Station +006</t>
  </si>
  <si>
    <t>: Station +010</t>
  </si>
  <si>
    <t>s</t>
    <phoneticPr fontId="18"/>
  </si>
  <si>
    <t>S</t>
    <phoneticPr fontId="18"/>
  </si>
  <si>
    <t>Mo</t>
    <phoneticPr fontId="18"/>
  </si>
  <si>
    <t>小断層</t>
    <rPh sb="0" eb="3">
      <t>ショウダンソウ</t>
    </rPh>
    <phoneticPr fontId="18"/>
  </si>
  <si>
    <t>断層</t>
    <rPh sb="0" eb="2">
      <t>ダンソウ</t>
    </rPh>
    <phoneticPr fontId="18"/>
  </si>
  <si>
    <t>fc</t>
    <phoneticPr fontId="18"/>
  </si>
  <si>
    <t>SS31</t>
    <phoneticPr fontId="18"/>
  </si>
  <si>
    <t>fmax</t>
    <phoneticPr fontId="18"/>
  </si>
  <si>
    <t>R</t>
    <phoneticPr fontId="18"/>
  </si>
  <si>
    <t>⇒fc</t>
    <phoneticPr fontId="18"/>
  </si>
  <si>
    <t>⊿σ(bar)</t>
    <phoneticPr fontId="18"/>
  </si>
  <si>
    <t>Tw</t>
    <phoneticPr fontId="18"/>
  </si>
  <si>
    <t>Td</t>
    <phoneticPr fontId="18"/>
  </si>
  <si>
    <t>dyne-cm</t>
    <phoneticPr fontId="18"/>
  </si>
  <si>
    <t>N・m</t>
    <phoneticPr fontId="18"/>
  </si>
  <si>
    <t>SS41</t>
    <phoneticPr fontId="18"/>
  </si>
  <si>
    <t>⊿σ(Mpa)</t>
    <phoneticPr fontId="18"/>
  </si>
  <si>
    <t>D</t>
    <phoneticPr fontId="18"/>
  </si>
  <si>
    <t>S(W*L)</t>
    <phoneticPr fontId="18"/>
  </si>
  <si>
    <t>fc</t>
    <phoneticPr fontId="18"/>
  </si>
  <si>
    <t>bar</t>
    <phoneticPr fontId="18"/>
  </si>
  <si>
    <t>1*1m^2</t>
    <phoneticPr fontId="18"/>
  </si>
  <si>
    <t>小断層</t>
    <rPh sb="0" eb="3">
      <t>ショウダンソウ</t>
    </rPh>
    <phoneticPr fontId="18"/>
  </si>
  <si>
    <t>R(1*1m^2)</t>
    <phoneticPr fontId="18"/>
  </si>
  <si>
    <t>S</t>
    <phoneticPr fontId="18"/>
  </si>
  <si>
    <t>R</t>
    <phoneticPr fontId="18"/>
  </si>
  <si>
    <t>Mo</t>
    <phoneticPr fontId="18"/>
  </si>
  <si>
    <t>SS41</t>
    <phoneticPr fontId="18"/>
  </si>
  <si>
    <t>断層</t>
    <rPh sb="0" eb="2">
      <t>ダンソウ</t>
    </rPh>
    <phoneticPr fontId="18"/>
  </si>
  <si>
    <t>Nm</t>
    <phoneticPr fontId="18"/>
  </si>
  <si>
    <t>(入倉の波形合成よりMo/NW*ND*NL)</t>
    <rPh sb="1" eb="3">
      <t>イリクラ</t>
    </rPh>
    <rPh sb="4" eb="6">
      <t>ハケイ</t>
    </rPh>
    <rPh sb="6" eb="8">
      <t>ゴウセイ</t>
    </rPh>
    <phoneticPr fontId="18"/>
  </si>
  <si>
    <t xml:space="preserve">S </t>
    <phoneticPr fontId="18"/>
  </si>
  <si>
    <t>m^2</t>
    <phoneticPr fontId="18"/>
  </si>
  <si>
    <t>R</t>
    <phoneticPr fontId="18"/>
  </si>
  <si>
    <t>m</t>
    <phoneticPr fontId="18"/>
  </si>
  <si>
    <t>km</t>
    <phoneticPr fontId="18"/>
  </si>
  <si>
    <t>fc</t>
    <phoneticPr fontId="18"/>
  </si>
  <si>
    <t>ND</t>
    <phoneticPr fontId="18"/>
  </si>
  <si>
    <t>fc</t>
    <phoneticPr fontId="18"/>
  </si>
  <si>
    <t>Tw</t>
    <phoneticPr fontId="18"/>
  </si>
  <si>
    <t>τ</t>
    <phoneticPr fontId="18"/>
  </si>
  <si>
    <t>Td</t>
    <phoneticPr fontId="18"/>
  </si>
  <si>
    <t>1/fc</t>
    <phoneticPr fontId="18"/>
  </si>
  <si>
    <t>Mo=DAVs^2ρ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</si>
</sst>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000"/>
    <numFmt numFmtId="181" formatCode="0.00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2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tabSelected="1" topLeftCell="A7" workbookViewId="0">
      <selection activeCell="J13" sqref="J13"/>
    </sheetView>
  </sheetViews>
  <sheetFormatPr defaultRowHeight="13.5" x14ac:dyDescent="0.15"/>
  <cols>
    <col min="10" max="10" width="10.5" bestFit="1" customWidth="1"/>
    <col min="11" max="11" width="12.75" bestFit="1" customWidth="1"/>
    <col min="14" max="14" width="12.75" bestFit="1" customWidth="1"/>
    <col min="16" max="16" width="12.75" bestFit="1" customWidth="1"/>
    <col min="18" max="18" width="12.75" bestFit="1" customWidth="1"/>
    <col min="19" max="19" width="9" customWidth="1"/>
    <col min="20" max="20" width="12.75" bestFit="1" customWidth="1"/>
  </cols>
  <sheetData>
    <row r="1" spans="1:19" x14ac:dyDescent="0.15">
      <c r="A1" t="s">
        <v>0</v>
      </c>
    </row>
    <row r="2" spans="1:19" x14ac:dyDescent="0.15">
      <c r="A2" t="s">
        <v>1</v>
      </c>
      <c r="B2" t="s">
        <v>2</v>
      </c>
      <c r="M2" t="s">
        <v>85</v>
      </c>
    </row>
    <row r="3" spans="1:19" x14ac:dyDescent="0.15">
      <c r="A3">
        <v>0.01</v>
      </c>
      <c r="B3">
        <v>2048</v>
      </c>
      <c r="G3" t="s">
        <v>3</v>
      </c>
      <c r="M3" t="s">
        <v>81</v>
      </c>
      <c r="N3">
        <f>1*10^18</f>
        <v>1E+18</v>
      </c>
      <c r="O3" t="s">
        <v>93</v>
      </c>
      <c r="P3">
        <f>N3*10^7</f>
        <v>1.0000000000000001E+25</v>
      </c>
      <c r="Q3" t="s">
        <v>92</v>
      </c>
    </row>
    <row r="4" spans="1:19" x14ac:dyDescent="0.15">
      <c r="A4" t="s">
        <v>4</v>
      </c>
      <c r="B4" t="s">
        <v>5</v>
      </c>
      <c r="M4" t="s">
        <v>84</v>
      </c>
      <c r="N4">
        <v>0.2</v>
      </c>
    </row>
    <row r="5" spans="1:19" x14ac:dyDescent="0.15">
      <c r="A5">
        <v>0.02</v>
      </c>
      <c r="B5">
        <v>0</v>
      </c>
      <c r="G5">
        <v>0.01</v>
      </c>
      <c r="M5" t="s">
        <v>86</v>
      </c>
      <c r="N5">
        <v>6</v>
      </c>
    </row>
    <row r="6" spans="1:19" x14ac:dyDescent="0.15">
      <c r="A6" t="s">
        <v>6</v>
      </c>
      <c r="M6" t="s">
        <v>89</v>
      </c>
      <c r="N6">
        <f>7/16*N3/N7^3*10^(-14)</f>
        <v>23.133725169699705</v>
      </c>
      <c r="O6" t="s">
        <v>88</v>
      </c>
      <c r="P6">
        <f>4.9*10^6*F11/1000*(N6/P3)^(1/3)</f>
        <v>0.22448594440253447</v>
      </c>
    </row>
    <row r="7" spans="1:19" x14ac:dyDescent="0.15">
      <c r="A7" t="s">
        <v>7</v>
      </c>
      <c r="B7" t="s">
        <v>8</v>
      </c>
      <c r="M7" t="s">
        <v>87</v>
      </c>
      <c r="N7">
        <f>SQRT((N8/PI()))</f>
        <v>5.7399859387863534</v>
      </c>
    </row>
    <row r="8" spans="1:19" x14ac:dyDescent="0.15">
      <c r="A8">
        <v>2</v>
      </c>
      <c r="M8" t="s">
        <v>80</v>
      </c>
      <c r="N8">
        <f>2.23*(N3*10^7)^(2/3)*10^(-15)</f>
        <v>103.50743098956517</v>
      </c>
    </row>
    <row r="9" spans="1:19" x14ac:dyDescent="0.15">
      <c r="A9" t="s">
        <v>9</v>
      </c>
      <c r="B9" t="s">
        <v>10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 t="s">
        <v>17</v>
      </c>
      <c r="M9" t="s">
        <v>90</v>
      </c>
      <c r="N9">
        <f>N10*2</f>
        <v>10</v>
      </c>
    </row>
    <row r="10" spans="1:19" x14ac:dyDescent="0.15">
      <c r="A10">
        <v>1</v>
      </c>
      <c r="B10">
        <v>2.6</v>
      </c>
      <c r="C10">
        <v>4000</v>
      </c>
      <c r="D10">
        <v>40</v>
      </c>
      <c r="E10">
        <v>1</v>
      </c>
      <c r="F10">
        <v>2000</v>
      </c>
      <c r="G10">
        <v>40</v>
      </c>
      <c r="H10">
        <v>1</v>
      </c>
      <c r="I10">
        <v>1000</v>
      </c>
      <c r="M10" t="s">
        <v>91</v>
      </c>
      <c r="N10">
        <f>1/N4</f>
        <v>5</v>
      </c>
    </row>
    <row r="11" spans="1:19" x14ac:dyDescent="0.15">
      <c r="A11">
        <v>2</v>
      </c>
      <c r="B11">
        <v>2.7</v>
      </c>
      <c r="C11">
        <v>6000</v>
      </c>
      <c r="D11">
        <v>70</v>
      </c>
      <c r="E11">
        <v>1</v>
      </c>
      <c r="F11">
        <v>3464</v>
      </c>
      <c r="G11">
        <v>70</v>
      </c>
      <c r="H11">
        <v>1</v>
      </c>
      <c r="I11">
        <v>0</v>
      </c>
    </row>
    <row r="12" spans="1:19" x14ac:dyDescent="0.15">
      <c r="A12" t="s">
        <v>18</v>
      </c>
      <c r="M12" t="s">
        <v>94</v>
      </c>
    </row>
    <row r="13" spans="1:19" x14ac:dyDescent="0.15">
      <c r="A13" t="s">
        <v>19</v>
      </c>
      <c r="B13" t="s">
        <v>20</v>
      </c>
      <c r="C13" t="s">
        <v>21</v>
      </c>
      <c r="D13" t="s">
        <v>22</v>
      </c>
      <c r="E13" t="s">
        <v>23</v>
      </c>
      <c r="M13" s="1"/>
      <c r="N13" t="s">
        <v>3</v>
      </c>
      <c r="R13" t="s">
        <v>83</v>
      </c>
    </row>
    <row r="14" spans="1:19" x14ac:dyDescent="0.15">
      <c r="A14">
        <v>8000</v>
      </c>
      <c r="B14">
        <v>4000</v>
      </c>
      <c r="C14">
        <v>8</v>
      </c>
      <c r="D14">
        <v>4</v>
      </c>
      <c r="E14">
        <v>6</v>
      </c>
      <c r="M14" t="s">
        <v>81</v>
      </c>
      <c r="N14">
        <f>5.4*10^15</f>
        <v>5400000000000000</v>
      </c>
      <c r="R14" t="s">
        <v>80</v>
      </c>
      <c r="S14" s="1">
        <f>A14*B14*B22*B11*1000*F11^2</f>
        <v>1.0367391744E+18</v>
      </c>
    </row>
    <row r="15" spans="1:19" x14ac:dyDescent="0.15">
      <c r="A15" t="s">
        <v>24</v>
      </c>
      <c r="B15" t="s">
        <v>25</v>
      </c>
      <c r="C15" t="s">
        <v>26</v>
      </c>
      <c r="D15" t="s">
        <v>27</v>
      </c>
      <c r="E15" t="s">
        <v>28</v>
      </c>
      <c r="F15" t="s">
        <v>29</v>
      </c>
      <c r="M15" t="s">
        <v>79</v>
      </c>
      <c r="N15" s="4">
        <f>N14/(1000^2*B11*1000*F11^2)</f>
        <v>0.16667644501810772</v>
      </c>
      <c r="S15">
        <f>S14/32</f>
        <v>3.23980992E+16</v>
      </c>
    </row>
    <row r="16" spans="1:19" x14ac:dyDescent="0.15">
      <c r="A16">
        <v>0</v>
      </c>
      <c r="B16">
        <v>90</v>
      </c>
      <c r="C16">
        <v>90</v>
      </c>
      <c r="D16">
        <v>3000</v>
      </c>
      <c r="E16">
        <v>0</v>
      </c>
      <c r="F16">
        <v>1</v>
      </c>
      <c r="S16">
        <f>1000*1000*B22*B11*1000*F11^2</f>
        <v>3.23980992E+16</v>
      </c>
    </row>
    <row r="17" spans="1:22" x14ac:dyDescent="0.15">
      <c r="A17" t="s">
        <v>30</v>
      </c>
      <c r="B17" t="s">
        <v>31</v>
      </c>
      <c r="C17" t="s">
        <v>32</v>
      </c>
      <c r="D17" t="s">
        <v>33</v>
      </c>
      <c r="U17">
        <f>B14/(2*D16)</f>
        <v>0.66666666666666663</v>
      </c>
    </row>
    <row r="18" spans="1:22" x14ac:dyDescent="0.15">
      <c r="A18">
        <v>0</v>
      </c>
      <c r="B18">
        <v>1000</v>
      </c>
      <c r="C18">
        <v>4000</v>
      </c>
      <c r="M18" t="s">
        <v>82</v>
      </c>
    </row>
    <row r="19" spans="1:22" x14ac:dyDescent="0.15">
      <c r="A19" t="s">
        <v>34</v>
      </c>
      <c r="B19" t="s">
        <v>31</v>
      </c>
      <c r="C19" t="s">
        <v>32</v>
      </c>
      <c r="D19" t="s">
        <v>33</v>
      </c>
      <c r="M19" t="s">
        <v>81</v>
      </c>
      <c r="N19">
        <f>5.4*10^15</f>
        <v>5400000000000000</v>
      </c>
      <c r="O19" t="s">
        <v>93</v>
      </c>
      <c r="P19">
        <f>N19*10^7</f>
        <v>5.4000000000000004E+22</v>
      </c>
      <c r="Q19" t="s">
        <v>92</v>
      </c>
      <c r="R19" t="s">
        <v>81</v>
      </c>
      <c r="S19" s="1">
        <f>S20*1*B11*1000*F11^2</f>
        <v>1.0367391744E+18</v>
      </c>
      <c r="T19" t="s">
        <v>93</v>
      </c>
      <c r="U19">
        <f>S19*10^7</f>
        <v>1.0367391744E+25</v>
      </c>
      <c r="V19" t="s">
        <v>92</v>
      </c>
    </row>
    <row r="20" spans="1:22" x14ac:dyDescent="0.15">
      <c r="A20">
        <v>0</v>
      </c>
      <c r="B20">
        <v>0</v>
      </c>
      <c r="C20">
        <v>6000</v>
      </c>
      <c r="G20" t="s">
        <v>35</v>
      </c>
      <c r="M20" t="s">
        <v>89</v>
      </c>
      <c r="N20">
        <f>N21*10</f>
        <v>139.5</v>
      </c>
      <c r="R20" t="s">
        <v>97</v>
      </c>
      <c r="S20">
        <f>8000*4000</f>
        <v>32000000</v>
      </c>
      <c r="T20">
        <f>4*8</f>
        <v>32</v>
      </c>
    </row>
    <row r="21" spans="1:22" x14ac:dyDescent="0.15">
      <c r="A21" t="s">
        <v>36</v>
      </c>
      <c r="B21" t="s">
        <v>37</v>
      </c>
      <c r="C21" t="s">
        <v>38</v>
      </c>
      <c r="D21" t="s">
        <v>39</v>
      </c>
      <c r="E21" t="s">
        <v>40</v>
      </c>
      <c r="F21" t="s">
        <v>41</v>
      </c>
      <c r="G21" t="s">
        <v>42</v>
      </c>
      <c r="M21" t="s">
        <v>95</v>
      </c>
      <c r="N21">
        <f>13.95</f>
        <v>13.95</v>
      </c>
      <c r="R21" t="s">
        <v>80</v>
      </c>
      <c r="S21">
        <f>2.23*(S19*10^7)^(2/3)*10^(-15)</f>
        <v>106.02734076665324</v>
      </c>
    </row>
    <row r="22" spans="1:22" x14ac:dyDescent="0.15">
      <c r="A22">
        <v>1</v>
      </c>
      <c r="B22">
        <v>1</v>
      </c>
      <c r="C22">
        <v>180</v>
      </c>
      <c r="D22">
        <v>139.52351479999999</v>
      </c>
      <c r="E22">
        <v>0</v>
      </c>
      <c r="F22">
        <v>6</v>
      </c>
      <c r="G22">
        <v>4</v>
      </c>
      <c r="H22" t="s">
        <v>3</v>
      </c>
      <c r="M22" t="s">
        <v>96</v>
      </c>
      <c r="N22">
        <f>N19/(B11*1000*F11^2*1000*1000)</f>
        <v>0.16667644501810772</v>
      </c>
      <c r="R22" t="s">
        <v>87</v>
      </c>
      <c r="S22">
        <f>SQRT(S21/PI())</f>
        <v>5.8094363557752642</v>
      </c>
      <c r="T22">
        <f>SQRT(T20/PI())</f>
        <v>3.1915382432114616</v>
      </c>
    </row>
    <row r="23" spans="1:22" x14ac:dyDescent="0.15">
      <c r="A23">
        <v>2</v>
      </c>
      <c r="B23">
        <v>1</v>
      </c>
      <c r="C23">
        <v>180</v>
      </c>
      <c r="D23">
        <v>139.52351479999999</v>
      </c>
      <c r="E23">
        <v>0</v>
      </c>
      <c r="F23">
        <v>6</v>
      </c>
      <c r="G23">
        <v>4</v>
      </c>
      <c r="M23" t="s">
        <v>84</v>
      </c>
      <c r="N23" s="2">
        <f>4.9*10^6*F11/1000*(N20/P19)^(1/3)</f>
        <v>2.3289890463185365</v>
      </c>
      <c r="R23" t="s">
        <v>89</v>
      </c>
      <c r="S23">
        <f>7/16*S19/(S22^3)*10^(-14)</f>
        <v>23.133725169699819</v>
      </c>
      <c r="T23">
        <f>7/16*S19/(T22^3)*10^(-14)</f>
        <v>139.52351475311525</v>
      </c>
    </row>
    <row r="24" spans="1:22" x14ac:dyDescent="0.15">
      <c r="A24">
        <v>3</v>
      </c>
      <c r="B24">
        <v>1</v>
      </c>
      <c r="C24">
        <v>180</v>
      </c>
      <c r="D24">
        <v>139.52351479999999</v>
      </c>
      <c r="E24">
        <v>0</v>
      </c>
      <c r="F24">
        <v>6</v>
      </c>
      <c r="G24">
        <v>4</v>
      </c>
      <c r="M24" t="s">
        <v>90</v>
      </c>
      <c r="N24" s="2">
        <f>N25*2</f>
        <v>0.85874169445383441</v>
      </c>
    </row>
    <row r="25" spans="1:22" x14ac:dyDescent="0.15">
      <c r="A25">
        <v>4</v>
      </c>
      <c r="B25">
        <v>1</v>
      </c>
      <c r="C25">
        <v>180</v>
      </c>
      <c r="D25">
        <v>139.52351479999999</v>
      </c>
      <c r="E25">
        <v>0</v>
      </c>
      <c r="F25">
        <v>6</v>
      </c>
      <c r="G25">
        <v>4</v>
      </c>
      <c r="M25" t="s">
        <v>91</v>
      </c>
      <c r="N25" s="2">
        <f>1/N23</f>
        <v>0.42937084722691721</v>
      </c>
      <c r="R25" t="s">
        <v>98</v>
      </c>
      <c r="S25">
        <f>4.9*10^6*F11/1000*(T23/U19)^(1/3)</f>
        <v>0.40373828108327087</v>
      </c>
    </row>
    <row r="26" spans="1:22" x14ac:dyDescent="0.15">
      <c r="A26">
        <v>5</v>
      </c>
      <c r="B26">
        <v>1</v>
      </c>
      <c r="C26">
        <v>180</v>
      </c>
      <c r="D26">
        <v>139.52351479999999</v>
      </c>
      <c r="E26">
        <v>0</v>
      </c>
      <c r="F26">
        <v>6</v>
      </c>
      <c r="G26">
        <v>4</v>
      </c>
    </row>
    <row r="27" spans="1:22" x14ac:dyDescent="0.15">
      <c r="A27">
        <v>6</v>
      </c>
      <c r="B27">
        <v>1</v>
      </c>
      <c r="C27">
        <v>180</v>
      </c>
      <c r="D27">
        <v>139.52351479999999</v>
      </c>
      <c r="E27">
        <v>0</v>
      </c>
      <c r="F27">
        <v>6</v>
      </c>
      <c r="G27">
        <v>4</v>
      </c>
    </row>
    <row r="28" spans="1:22" x14ac:dyDescent="0.15">
      <c r="A28">
        <v>7</v>
      </c>
      <c r="B28">
        <v>1</v>
      </c>
      <c r="C28">
        <v>180</v>
      </c>
      <c r="D28">
        <v>139.52351479999999</v>
      </c>
      <c r="E28">
        <v>0</v>
      </c>
      <c r="F28">
        <v>6</v>
      </c>
      <c r="G28">
        <v>4</v>
      </c>
      <c r="M28" t="s">
        <v>101</v>
      </c>
    </row>
    <row r="29" spans="1:22" x14ac:dyDescent="0.15">
      <c r="A29">
        <v>8</v>
      </c>
      <c r="B29">
        <v>1</v>
      </c>
      <c r="C29">
        <v>180</v>
      </c>
      <c r="D29">
        <v>139.52351479999999</v>
      </c>
      <c r="E29">
        <v>0</v>
      </c>
      <c r="F29">
        <v>6</v>
      </c>
      <c r="G29">
        <v>4</v>
      </c>
      <c r="M29" t="s">
        <v>100</v>
      </c>
      <c r="N29">
        <f>7/16*N19/N30^3*10^(-14)</f>
        <v>131.55174892514913</v>
      </c>
      <c r="O29" t="s">
        <v>99</v>
      </c>
    </row>
    <row r="30" spans="1:22" x14ac:dyDescent="0.15">
      <c r="A30">
        <v>9</v>
      </c>
      <c r="B30">
        <v>1</v>
      </c>
      <c r="C30">
        <v>180</v>
      </c>
      <c r="D30">
        <v>139.52351479999999</v>
      </c>
      <c r="E30">
        <v>0</v>
      </c>
      <c r="F30">
        <v>6</v>
      </c>
      <c r="G30">
        <v>4</v>
      </c>
      <c r="M30" s="1" t="s">
        <v>102</v>
      </c>
      <c r="N30">
        <f>SQRT(1/PI())</f>
        <v>0.56418958354775628</v>
      </c>
      <c r="R30" t="s">
        <v>105</v>
      </c>
      <c r="S30" s="1">
        <f>S19</f>
        <v>1.0367391744E+18</v>
      </c>
    </row>
    <row r="31" spans="1:22" x14ac:dyDescent="0.15">
      <c r="A31">
        <v>10</v>
      </c>
      <c r="B31">
        <v>1</v>
      </c>
      <c r="C31">
        <v>180</v>
      </c>
      <c r="D31">
        <v>139.52351479999999</v>
      </c>
      <c r="E31">
        <v>0</v>
      </c>
      <c r="F31">
        <v>6</v>
      </c>
      <c r="G31">
        <v>4</v>
      </c>
      <c r="S31" s="1">
        <f>S30/(C14*D14*E14)</f>
        <v>5399683200000000</v>
      </c>
    </row>
    <row r="32" spans="1:22" x14ac:dyDescent="0.15">
      <c r="A32">
        <v>11</v>
      </c>
      <c r="B32">
        <v>1</v>
      </c>
      <c r="C32">
        <v>180</v>
      </c>
      <c r="D32">
        <v>139.52351479999999</v>
      </c>
      <c r="E32">
        <v>0</v>
      </c>
      <c r="F32">
        <v>6</v>
      </c>
      <c r="G32">
        <v>4</v>
      </c>
      <c r="M32" t="s">
        <v>103</v>
      </c>
      <c r="N32">
        <f>2.23*(N19*10^7)^(2/3)*10^(-15)</f>
        <v>3.1859139113001698</v>
      </c>
    </row>
    <row r="33" spans="1:20" x14ac:dyDescent="0.15">
      <c r="A33">
        <v>12</v>
      </c>
      <c r="B33">
        <v>1</v>
      </c>
      <c r="C33">
        <v>180</v>
      </c>
      <c r="D33">
        <v>139.52351479999999</v>
      </c>
      <c r="E33">
        <v>0</v>
      </c>
      <c r="F33">
        <v>6</v>
      </c>
      <c r="G33">
        <v>4</v>
      </c>
      <c r="M33" t="s">
        <v>104</v>
      </c>
      <c r="N33">
        <f>SQRT(N32/PI())</f>
        <v>1.0070292421262217</v>
      </c>
    </row>
    <row r="34" spans="1:20" x14ac:dyDescent="0.15">
      <c r="A34">
        <v>13</v>
      </c>
      <c r="B34">
        <v>1</v>
      </c>
      <c r="C34">
        <v>180</v>
      </c>
      <c r="D34">
        <v>139.52351479999999</v>
      </c>
      <c r="E34">
        <v>0</v>
      </c>
      <c r="F34">
        <v>6</v>
      </c>
      <c r="G34">
        <v>4</v>
      </c>
      <c r="M34" t="s">
        <v>89</v>
      </c>
      <c r="N34">
        <f>7/16*N19/N33^3*10^(-14)</f>
        <v>23.13372516969984</v>
      </c>
    </row>
    <row r="35" spans="1:20" x14ac:dyDescent="0.15">
      <c r="A35">
        <v>14</v>
      </c>
      <c r="B35">
        <v>1</v>
      </c>
      <c r="C35">
        <v>180</v>
      </c>
      <c r="D35">
        <v>139.52351479999999</v>
      </c>
      <c r="E35">
        <v>0</v>
      </c>
      <c r="F35">
        <v>6</v>
      </c>
      <c r="G35">
        <v>4</v>
      </c>
    </row>
    <row r="36" spans="1:20" x14ac:dyDescent="0.15">
      <c r="A36">
        <v>15</v>
      </c>
      <c r="B36">
        <v>1</v>
      </c>
      <c r="C36">
        <v>180</v>
      </c>
      <c r="D36">
        <v>139.52351479999999</v>
      </c>
      <c r="E36">
        <v>0</v>
      </c>
      <c r="F36">
        <v>6</v>
      </c>
      <c r="G36">
        <v>4</v>
      </c>
    </row>
    <row r="37" spans="1:20" x14ac:dyDescent="0.15">
      <c r="A37">
        <v>16</v>
      </c>
      <c r="B37">
        <v>1</v>
      </c>
      <c r="C37">
        <v>180</v>
      </c>
      <c r="D37">
        <v>139.52351479999999</v>
      </c>
      <c r="E37">
        <v>0</v>
      </c>
      <c r="F37">
        <v>6</v>
      </c>
      <c r="G37">
        <v>4</v>
      </c>
    </row>
    <row r="38" spans="1:20" x14ac:dyDescent="0.15">
      <c r="A38">
        <v>17</v>
      </c>
      <c r="B38">
        <v>1</v>
      </c>
      <c r="C38">
        <v>180</v>
      </c>
      <c r="D38">
        <v>139.52351479999999</v>
      </c>
      <c r="E38">
        <v>0</v>
      </c>
      <c r="F38">
        <v>6</v>
      </c>
      <c r="G38">
        <v>4</v>
      </c>
      <c r="M38" t="s">
        <v>106</v>
      </c>
    </row>
    <row r="39" spans="1:20" x14ac:dyDescent="0.15">
      <c r="A39">
        <v>18</v>
      </c>
      <c r="B39">
        <v>1</v>
      </c>
      <c r="C39">
        <v>180</v>
      </c>
      <c r="D39">
        <v>139.52351479999999</v>
      </c>
      <c r="E39">
        <v>0</v>
      </c>
      <c r="F39">
        <v>6</v>
      </c>
      <c r="G39">
        <v>4</v>
      </c>
      <c r="M39" t="s">
        <v>107</v>
      </c>
      <c r="Q39" t="s">
        <v>101</v>
      </c>
    </row>
    <row r="40" spans="1:20" x14ac:dyDescent="0.15">
      <c r="A40">
        <v>19</v>
      </c>
      <c r="B40">
        <v>1</v>
      </c>
      <c r="C40">
        <v>180</v>
      </c>
      <c r="D40">
        <v>139.52351479999999</v>
      </c>
      <c r="E40">
        <v>0</v>
      </c>
      <c r="F40">
        <v>6</v>
      </c>
      <c r="G40">
        <v>4</v>
      </c>
      <c r="M40" t="s">
        <v>105</v>
      </c>
      <c r="N40" s="1">
        <f>B11*1000*F11^2*D14*1000*C14*1000</f>
        <v>1.0367391744E+18</v>
      </c>
      <c r="O40" t="s">
        <v>108</v>
      </c>
      <c r="Q40" t="s">
        <v>105</v>
      </c>
      <c r="R40" s="1">
        <f>N40/(8*4*6)</f>
        <v>5399683200000000</v>
      </c>
      <c r="S40" t="s">
        <v>108</v>
      </c>
      <c r="T40" t="s">
        <v>109</v>
      </c>
    </row>
    <row r="41" spans="1:20" x14ac:dyDescent="0.15">
      <c r="A41">
        <v>20</v>
      </c>
      <c r="B41">
        <v>1</v>
      </c>
      <c r="C41">
        <v>180</v>
      </c>
      <c r="D41">
        <v>139.52351479999999</v>
      </c>
      <c r="E41">
        <v>0</v>
      </c>
      <c r="F41">
        <v>6</v>
      </c>
      <c r="G41">
        <v>4</v>
      </c>
      <c r="M41" t="s">
        <v>110</v>
      </c>
      <c r="N41">
        <f>A14*B14</f>
        <v>32000000</v>
      </c>
      <c r="O41" t="s">
        <v>111</v>
      </c>
      <c r="Q41" t="s">
        <v>116</v>
      </c>
      <c r="R41">
        <v>6</v>
      </c>
    </row>
    <row r="42" spans="1:20" x14ac:dyDescent="0.15">
      <c r="A42">
        <v>21</v>
      </c>
      <c r="B42">
        <v>1</v>
      </c>
      <c r="C42">
        <v>180</v>
      </c>
      <c r="D42">
        <v>139.52351479999999</v>
      </c>
      <c r="E42">
        <v>0</v>
      </c>
      <c r="F42">
        <v>6</v>
      </c>
      <c r="G42">
        <v>4</v>
      </c>
      <c r="M42" t="s">
        <v>112</v>
      </c>
      <c r="N42">
        <f>SQRT(N41/(1000^2)/PI())</f>
        <v>3.1915382432114616</v>
      </c>
      <c r="O42" t="s">
        <v>114</v>
      </c>
      <c r="Q42" t="s">
        <v>103</v>
      </c>
      <c r="R42" s="4">
        <f>R40/(B11*1000*F11^2*1000^2)</f>
        <v>0.16666666666666666</v>
      </c>
      <c r="S42" t="s">
        <v>113</v>
      </c>
      <c r="T42" t="s">
        <v>122</v>
      </c>
    </row>
    <row r="43" spans="1:20" x14ac:dyDescent="0.15">
      <c r="A43">
        <v>22</v>
      </c>
      <c r="B43">
        <v>1</v>
      </c>
      <c r="C43">
        <v>180</v>
      </c>
      <c r="D43">
        <v>139.52351479999999</v>
      </c>
      <c r="E43">
        <v>0</v>
      </c>
      <c r="F43">
        <v>6</v>
      </c>
      <c r="G43">
        <v>4</v>
      </c>
      <c r="M43" t="s">
        <v>89</v>
      </c>
      <c r="N43" s="3">
        <f>7/16*N40/N42^3*10^(-14)</f>
        <v>139.52351475311525</v>
      </c>
      <c r="O43" t="s">
        <v>99</v>
      </c>
      <c r="Q43" t="s">
        <v>117</v>
      </c>
      <c r="R43" s="2">
        <f>4.9*10^6*F11/1000*(N43/(R40*10^7))^(1/3)</f>
        <v>2.3291654496359993</v>
      </c>
    </row>
    <row r="44" spans="1:20" x14ac:dyDescent="0.15">
      <c r="A44">
        <v>23</v>
      </c>
      <c r="B44">
        <v>1</v>
      </c>
      <c r="C44">
        <v>180</v>
      </c>
      <c r="D44">
        <v>139.52351479999999</v>
      </c>
      <c r="E44">
        <v>0</v>
      </c>
      <c r="F44">
        <v>6</v>
      </c>
      <c r="G44">
        <v>4</v>
      </c>
      <c r="M44" t="s">
        <v>115</v>
      </c>
      <c r="N44" s="4">
        <f>4.9*10^6*F11/1000*(N43/(N40*10^7))^(1/3)</f>
        <v>0.40373828108327087</v>
      </c>
      <c r="Q44" t="s">
        <v>119</v>
      </c>
      <c r="R44" s="2">
        <f>B14/(2*D16)</f>
        <v>0.66666666666666663</v>
      </c>
    </row>
    <row r="45" spans="1:20" x14ac:dyDescent="0.15">
      <c r="A45">
        <v>24</v>
      </c>
      <c r="B45">
        <v>1</v>
      </c>
      <c r="C45">
        <v>180</v>
      </c>
      <c r="D45">
        <v>139.52351479999999</v>
      </c>
      <c r="E45">
        <v>0</v>
      </c>
      <c r="F45">
        <v>6</v>
      </c>
      <c r="G45">
        <v>4</v>
      </c>
      <c r="Q45" t="s">
        <v>118</v>
      </c>
      <c r="R45" s="2">
        <f>2*R46</f>
        <v>0.85867665618711586</v>
      </c>
    </row>
    <row r="46" spans="1:20" x14ac:dyDescent="0.15">
      <c r="A46">
        <v>25</v>
      </c>
      <c r="B46">
        <v>1</v>
      </c>
      <c r="C46">
        <v>180</v>
      </c>
      <c r="D46">
        <v>139.52351479999999</v>
      </c>
      <c r="E46">
        <v>0</v>
      </c>
      <c r="F46">
        <v>6</v>
      </c>
      <c r="G46">
        <v>4</v>
      </c>
      <c r="Q46" t="s">
        <v>120</v>
      </c>
      <c r="R46" s="2">
        <f>1/R43</f>
        <v>0.42933832809355793</v>
      </c>
      <c r="T46" t="s">
        <v>121</v>
      </c>
    </row>
    <row r="47" spans="1:20" x14ac:dyDescent="0.15">
      <c r="A47">
        <v>26</v>
      </c>
      <c r="B47">
        <v>1</v>
      </c>
      <c r="C47">
        <v>180</v>
      </c>
      <c r="D47">
        <v>139.52351479999999</v>
      </c>
      <c r="E47">
        <v>0</v>
      </c>
      <c r="F47">
        <v>6</v>
      </c>
      <c r="G47">
        <v>4</v>
      </c>
    </row>
    <row r="48" spans="1:20" x14ac:dyDescent="0.15">
      <c r="A48">
        <v>27</v>
      </c>
      <c r="B48">
        <v>1</v>
      </c>
      <c r="C48">
        <v>180</v>
      </c>
      <c r="D48">
        <v>139.52351479999999</v>
      </c>
      <c r="E48">
        <v>0</v>
      </c>
      <c r="F48">
        <v>6</v>
      </c>
      <c r="G48">
        <v>4</v>
      </c>
    </row>
    <row r="49" spans="1:7" x14ac:dyDescent="0.15">
      <c r="A49">
        <v>28</v>
      </c>
      <c r="B49">
        <v>1</v>
      </c>
      <c r="C49">
        <v>180</v>
      </c>
      <c r="D49">
        <v>139.52351479999999</v>
      </c>
      <c r="E49">
        <v>0</v>
      </c>
      <c r="F49">
        <v>6</v>
      </c>
      <c r="G49">
        <v>4</v>
      </c>
    </row>
    <row r="50" spans="1:7" x14ac:dyDescent="0.15">
      <c r="A50">
        <v>29</v>
      </c>
      <c r="B50">
        <v>1</v>
      </c>
      <c r="C50">
        <v>180</v>
      </c>
      <c r="D50">
        <v>139.52351479999999</v>
      </c>
      <c r="E50">
        <v>0</v>
      </c>
      <c r="F50">
        <v>6</v>
      </c>
      <c r="G50">
        <v>4</v>
      </c>
    </row>
    <row r="51" spans="1:7" x14ac:dyDescent="0.15">
      <c r="A51">
        <v>30</v>
      </c>
      <c r="B51">
        <v>1</v>
      </c>
      <c r="C51">
        <v>180</v>
      </c>
      <c r="D51">
        <v>139.52351479999999</v>
      </c>
      <c r="E51">
        <v>0</v>
      </c>
      <c r="F51">
        <v>6</v>
      </c>
      <c r="G51">
        <v>4</v>
      </c>
    </row>
    <row r="52" spans="1:7" x14ac:dyDescent="0.15">
      <c r="A52">
        <v>31</v>
      </c>
      <c r="B52">
        <v>1</v>
      </c>
      <c r="C52">
        <v>180</v>
      </c>
      <c r="D52">
        <v>139.52351479999999</v>
      </c>
      <c r="E52">
        <v>0</v>
      </c>
      <c r="F52">
        <v>6</v>
      </c>
      <c r="G52">
        <v>4</v>
      </c>
    </row>
    <row r="53" spans="1:7" x14ac:dyDescent="0.15">
      <c r="A53">
        <v>32</v>
      </c>
      <c r="B53">
        <v>1</v>
      </c>
      <c r="C53">
        <v>180</v>
      </c>
      <c r="D53">
        <v>139.52351479999999</v>
      </c>
      <c r="E53">
        <v>0</v>
      </c>
      <c r="F53">
        <v>6</v>
      </c>
      <c r="G53">
        <v>4</v>
      </c>
    </row>
    <row r="54" spans="1:7" x14ac:dyDescent="0.15">
      <c r="A54" t="s">
        <v>43</v>
      </c>
    </row>
    <row r="55" spans="1:7" x14ac:dyDescent="0.15">
      <c r="A55" t="s">
        <v>44</v>
      </c>
      <c r="B55" t="s">
        <v>45</v>
      </c>
    </row>
    <row r="56" spans="1:7" x14ac:dyDescent="0.15">
      <c r="A56">
        <v>10</v>
      </c>
      <c r="B56">
        <v>1</v>
      </c>
      <c r="D56" t="s">
        <v>3</v>
      </c>
    </row>
    <row r="57" spans="1:7" x14ac:dyDescent="0.15">
      <c r="A57" t="s">
        <v>46</v>
      </c>
    </row>
    <row r="58" spans="1:7" x14ac:dyDescent="0.15">
      <c r="A58" t="s">
        <v>47</v>
      </c>
      <c r="B58" t="s">
        <v>48</v>
      </c>
      <c r="D58" t="s">
        <v>49</v>
      </c>
    </row>
    <row r="59" spans="1:7" x14ac:dyDescent="0.15">
      <c r="A59">
        <v>1</v>
      </c>
      <c r="B59">
        <v>3</v>
      </c>
      <c r="D59" t="s">
        <v>50</v>
      </c>
    </row>
    <row r="60" spans="1:7" x14ac:dyDescent="0.15">
      <c r="A60" t="s">
        <v>51</v>
      </c>
    </row>
    <row r="61" spans="1:7" x14ac:dyDescent="0.15">
      <c r="A61" t="s">
        <v>52</v>
      </c>
      <c r="B61" t="s">
        <v>53</v>
      </c>
    </row>
    <row r="62" spans="1:7" x14ac:dyDescent="0.15">
      <c r="A62">
        <v>0</v>
      </c>
      <c r="B62">
        <v>0.33500000000000002</v>
      </c>
      <c r="D62" t="s">
        <v>54</v>
      </c>
    </row>
    <row r="63" spans="1:7" x14ac:dyDescent="0.15">
      <c r="A63" t="s">
        <v>55</v>
      </c>
    </row>
    <row r="64" spans="1:7" x14ac:dyDescent="0.15">
      <c r="A64" t="s">
        <v>56</v>
      </c>
    </row>
    <row r="65" spans="1:4" x14ac:dyDescent="0.15">
      <c r="A65">
        <v>4</v>
      </c>
      <c r="D65" t="s">
        <v>57</v>
      </c>
    </row>
    <row r="66" spans="1:4" x14ac:dyDescent="0.15">
      <c r="A66" t="s">
        <v>58</v>
      </c>
    </row>
    <row r="67" spans="1:4" x14ac:dyDescent="0.15">
      <c r="A67" t="s">
        <v>59</v>
      </c>
    </row>
    <row r="68" spans="1:4" x14ac:dyDescent="0.15">
      <c r="A68">
        <v>800</v>
      </c>
    </row>
    <row r="69" spans="1:4" x14ac:dyDescent="0.15">
      <c r="A69" t="s">
        <v>60</v>
      </c>
    </row>
    <row r="70" spans="1:4" x14ac:dyDescent="0.15">
      <c r="A70">
        <v>50</v>
      </c>
    </row>
    <row r="71" spans="1:4" x14ac:dyDescent="0.15">
      <c r="A71" t="s">
        <v>61</v>
      </c>
    </row>
    <row r="72" spans="1:4" x14ac:dyDescent="0.15">
      <c r="A72">
        <v>10</v>
      </c>
    </row>
    <row r="73" spans="1:4" x14ac:dyDescent="0.15">
      <c r="A73" t="s">
        <v>62</v>
      </c>
    </row>
    <row r="74" spans="1:4" x14ac:dyDescent="0.15">
      <c r="A74" t="s">
        <v>63</v>
      </c>
    </row>
    <row r="75" spans="1:4" x14ac:dyDescent="0.15">
      <c r="A75">
        <v>1</v>
      </c>
    </row>
    <row r="76" spans="1:4" x14ac:dyDescent="0.15">
      <c r="A76" t="s">
        <v>64</v>
      </c>
    </row>
    <row r="77" spans="1:4" x14ac:dyDescent="0.15">
      <c r="A77" t="s">
        <v>65</v>
      </c>
    </row>
    <row r="78" spans="1:4" x14ac:dyDescent="0.15">
      <c r="A78">
        <v>1</v>
      </c>
    </row>
    <row r="79" spans="1:4" x14ac:dyDescent="0.15">
      <c r="A79" t="s">
        <v>66</v>
      </c>
    </row>
    <row r="80" spans="1:4" x14ac:dyDescent="0.15">
      <c r="A80" t="s">
        <v>67</v>
      </c>
    </row>
    <row r="81" spans="1:5" x14ac:dyDescent="0.15">
      <c r="A81">
        <v>7</v>
      </c>
    </row>
    <row r="82" spans="1:5" x14ac:dyDescent="0.15">
      <c r="A82" t="s">
        <v>68</v>
      </c>
      <c r="B82" t="s">
        <v>69</v>
      </c>
      <c r="C82" t="s">
        <v>70</v>
      </c>
      <c r="D82" t="s">
        <v>71</v>
      </c>
    </row>
    <row r="83" spans="1:5" x14ac:dyDescent="0.15">
      <c r="A83">
        <v>1</v>
      </c>
      <c r="B83">
        <v>-6000</v>
      </c>
      <c r="C83">
        <v>-8000</v>
      </c>
      <c r="D83">
        <v>1000</v>
      </c>
      <c r="E83" t="s">
        <v>72</v>
      </c>
    </row>
    <row r="84" spans="1:5" x14ac:dyDescent="0.15">
      <c r="A84">
        <v>2</v>
      </c>
      <c r="B84">
        <v>-3600</v>
      </c>
      <c r="C84">
        <v>-4800</v>
      </c>
      <c r="D84">
        <v>1000</v>
      </c>
      <c r="E84" t="s">
        <v>73</v>
      </c>
    </row>
    <row r="85" spans="1:5" x14ac:dyDescent="0.15">
      <c r="A85">
        <v>3</v>
      </c>
      <c r="B85">
        <v>-1200</v>
      </c>
      <c r="C85">
        <v>-1600</v>
      </c>
      <c r="D85">
        <v>1000</v>
      </c>
      <c r="E85" t="s">
        <v>74</v>
      </c>
    </row>
    <row r="86" spans="1:5" x14ac:dyDescent="0.15">
      <c r="A86">
        <v>4</v>
      </c>
      <c r="B86">
        <v>0</v>
      </c>
      <c r="C86">
        <v>0</v>
      </c>
      <c r="D86">
        <v>1000</v>
      </c>
      <c r="E86" t="s">
        <v>75</v>
      </c>
    </row>
    <row r="87" spans="1:5" x14ac:dyDescent="0.15">
      <c r="A87">
        <v>5</v>
      </c>
      <c r="B87">
        <v>1200</v>
      </c>
      <c r="C87">
        <v>1600</v>
      </c>
      <c r="D87">
        <v>1000</v>
      </c>
      <c r="E87" t="s">
        <v>76</v>
      </c>
    </row>
    <row r="88" spans="1:5" x14ac:dyDescent="0.15">
      <c r="A88">
        <v>6</v>
      </c>
      <c r="B88">
        <v>3600</v>
      </c>
      <c r="C88">
        <v>4800</v>
      </c>
      <c r="D88">
        <v>1000</v>
      </c>
      <c r="E88" t="s">
        <v>77</v>
      </c>
    </row>
    <row r="89" spans="1:5" x14ac:dyDescent="0.15">
      <c r="A89">
        <v>7</v>
      </c>
      <c r="B89">
        <v>6000</v>
      </c>
      <c r="C89">
        <v>8000</v>
      </c>
      <c r="D89">
        <v>1000</v>
      </c>
      <c r="E89" t="s">
        <v>78</v>
      </c>
    </row>
  </sheetData>
  <phoneticPr fontId="18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S41-1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hisada</cp:lastModifiedBy>
  <dcterms:created xsi:type="dcterms:W3CDTF">2015-02-13T06:06:44Z</dcterms:created>
  <dcterms:modified xsi:type="dcterms:W3CDTF">2015-02-17T05:07:18Z</dcterms:modified>
</cp:coreProperties>
</file>