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hisada\Desktop\Grflt-v20\ベンチマークテスト\７社会\STEP82-面的SMGA\理論的手法-元地盤モデル&amp;62MPa\TSU-G11\"/>
    </mc:Choice>
  </mc:AlternateContent>
  <xr:revisionPtr revIDLastSave="0" documentId="13_ncr:1_{E91D07D1-2BB8-4D7E-96A0-0823FFEAF966}" xr6:coauthVersionLast="46" xr6:coauthVersionMax="46" xr10:uidLastSave="{00000000-0000-0000-0000-000000000000}"/>
  <bookViews>
    <workbookView xWindow="10980" yWindow="-90" windowWidth="17235" windowHeight="15555" xr2:uid="{00000000-000D-0000-FFFF-FFFF00000000}"/>
  </bookViews>
  <sheets>
    <sheet name="T41-in-v16" sheetId="1" r:id="rId1"/>
  </sheets>
  <calcPr calcId="181029"/>
</workbook>
</file>

<file path=xl/calcChain.xml><?xml version="1.0" encoding="utf-8"?>
<calcChain xmlns="http://schemas.openxmlformats.org/spreadsheetml/2006/main">
  <c r="F34" i="1" l="1"/>
  <c r="G34" i="1" s="1"/>
  <c r="F33" i="1"/>
  <c r="G33" i="1" s="1"/>
  <c r="J17" i="1"/>
  <c r="H17" i="1"/>
  <c r="J10" i="1"/>
  <c r="J11" i="1" s="1"/>
  <c r="J12" i="1" s="1"/>
  <c r="J13" i="1" s="1"/>
  <c r="J19" i="1" l="1"/>
  <c r="K22" i="1"/>
  <c r="I22" i="1"/>
  <c r="M21" i="1"/>
  <c r="O21" i="1" s="1"/>
  <c r="O22" i="1" s="1"/>
  <c r="K14" i="1"/>
  <c r="K13" i="1"/>
  <c r="K12" i="1"/>
  <c r="K11" i="1"/>
  <c r="K10" i="1"/>
  <c r="M22" i="1" l="1"/>
  <c r="L25" i="1" l="1"/>
  <c r="A5" i="1" l="1"/>
  <c r="M19" i="1" l="1"/>
  <c r="K19" i="1" l="1"/>
  <c r="D5" i="1" l="1"/>
  <c r="D3" i="1"/>
</calcChain>
</file>

<file path=xl/sharedStrings.xml><?xml version="1.0" encoding="utf-8"?>
<sst xmlns="http://schemas.openxmlformats.org/spreadsheetml/2006/main" count="107" uniqueCount="94">
  <si>
    <t xml:space="preserve"> *** Data for Delta Time, Duration, and Minimum Period ***</t>
  </si>
  <si>
    <t>Delta Time (sec)</t>
  </si>
  <si>
    <t>Number of Time (must be Power of 2)</t>
  </si>
  <si>
    <t xml:space="preserve"> </t>
  </si>
  <si>
    <t>Minimum Period (sec)</t>
  </si>
  <si>
    <t>Imaginary Omega for Phinney's method</t>
  </si>
  <si>
    <t xml:space="preserve"> *** MEDIUM DATA ***</t>
  </si>
  <si>
    <t>NL (NUMBER OF LAYERS)</t>
  </si>
  <si>
    <t>Use of Const. Q of Futterman (1962) (Yes=1, No=0: Valid only for Q const)</t>
  </si>
  <si>
    <t>Reference Frequency (Hz)</t>
  </si>
  <si>
    <t>(Note: Frequency-Dependent Q; Qp(f) = Qp0 x f ** Qpf &amp; Qs(f) = Qs0 x f ** Qsf)</t>
  </si>
  <si>
    <t>Layer Number</t>
  </si>
  <si>
    <t>density(t/m3)</t>
  </si>
  <si>
    <t>Vp(m/s)</t>
  </si>
  <si>
    <t>Qp0</t>
  </si>
  <si>
    <t>Qpf</t>
  </si>
  <si>
    <t>Vs(m/s)</t>
  </si>
  <si>
    <t>Qs0</t>
  </si>
  <si>
    <t>Qsf</t>
  </si>
  <si>
    <t>Thichness(m)</t>
  </si>
  <si>
    <t xml:space="preserve"> *** Seimic Fault Parameters  ***</t>
  </si>
  <si>
    <t>Length (m)</t>
  </si>
  <si>
    <t>Width (m)</t>
  </si>
  <si>
    <t>Num. of Sub-Fault along Length</t>
  </si>
  <si>
    <t>Num. of Sub-Fault along Width</t>
  </si>
  <si>
    <t>Number of Gaussian Points per Sub-Fault (from 1=1x1 up to =6-&gt;6x6)</t>
  </si>
  <si>
    <t>Start Time of Rupture (sec)</t>
  </si>
  <si>
    <t>Strike (deg)</t>
  </si>
  <si>
    <t>Dip (deg)</t>
  </si>
  <si>
    <t>Vr (m/s)</t>
  </si>
  <si>
    <t xml:space="preserve">dtr (s; =dW/2Vr from Irikura(1984) for random rupte time) </t>
  </si>
  <si>
    <t>random number for dtr (integer)</t>
  </si>
  <si>
    <t>Location of Hypocenter: X(m)</t>
  </si>
  <si>
    <t>Y(m)</t>
  </si>
  <si>
    <t>Z(m)</t>
  </si>
  <si>
    <t>(Note: X-&gt;North, Y-&gt;East, Z-&gt;Down)</t>
  </si>
  <si>
    <t>Location of Fault Origin: X(m)</t>
  </si>
  <si>
    <t>Number of Time Windows</t>
  </si>
  <si>
    <t>Interval Time (s)</t>
  </si>
  <si>
    <t>tr(s; only for Nakamura &amp; Miyatake)</t>
  </si>
  <si>
    <t>Time Window Number</t>
  </si>
  <si>
    <t>1st Half Rise Time (s)</t>
  </si>
  <si>
    <t>2nd Half Rise Time (s)</t>
  </si>
  <si>
    <t>Source Data Pattern (=1: Original  (ex. grflt12s.f), =2: Time Window Matrix (Displacement: m), =3: Time Window Matrix (Seismic Moment: Nm)</t>
  </si>
  <si>
    <t>1st Time Window</t>
  </si>
  <si>
    <t>Strike 1</t>
  </si>
  <si>
    <t>Rake (deg)</t>
  </si>
  <si>
    <t xml:space="preserve"> *** Data for Static Wavenumber Integration using Greenfield's Quadrature ***</t>
  </si>
  <si>
    <t>The first corner (om*k) on real axis (ex. 2.0)</t>
  </si>
  <si>
    <t>Initial Number of Intgegration Points for Adaptive Newton-Cotes Quadrature</t>
  </si>
  <si>
    <t>The second corner (om*k) on imag. axis (ex. 10.0)</t>
  </si>
  <si>
    <t xml:space="preserve"> *** Data for Dynamic Wavenumber Integration using Simpson's and Filon's quadratures ***</t>
  </si>
  <si>
    <t>Number of Integration Points from 0 to om/Ryleigh(min)</t>
  </si>
  <si>
    <t>Number of Integration Points from om/Ryl(min) to om/c(final)</t>
  </si>
  <si>
    <t>Factor for c(final): c(final)=Ryl(min)/Factor (Ex., 10)</t>
  </si>
  <si>
    <t xml:space="preserve"> *** CHANGE OF SIGNS OF IMAGINARY PARTS OF FINAL RESULTS (FOR FFT) ***</t>
  </si>
  <si>
    <t>Change sign (=1), or do not change sign (=0)</t>
  </si>
  <si>
    <t xml:space="preserve"> *** OBSERVATION POINT ***</t>
  </si>
  <si>
    <t>NUMBER OF Obserbvation Points</t>
  </si>
  <si>
    <t>Observation Point Number</t>
  </si>
  <si>
    <t>Location: X (m)</t>
  </si>
  <si>
    <t>Y (m)</t>
  </si>
  <si>
    <t>Z (m)</t>
  </si>
  <si>
    <t>M0(Nm)</t>
    <phoneticPr fontId="18"/>
  </si>
  <si>
    <t>sM0(Nm)</t>
    <phoneticPr fontId="18"/>
  </si>
  <si>
    <t xml:space="preserve"> </t>
    <phoneticPr fontId="18"/>
  </si>
  <si>
    <t>L=W(km)</t>
  </si>
  <si>
    <t>SMGAの⑤</t>
    <phoneticPr fontId="18"/>
  </si>
  <si>
    <t>Slip(m)</t>
    <phoneticPr fontId="18"/>
  </si>
  <si>
    <t>Vm(m/s)</t>
    <phoneticPr fontId="18"/>
  </si>
  <si>
    <t>面積(km2)</t>
    <rPh sb="0" eb="2">
      <t>メンセキ</t>
    </rPh>
    <phoneticPr fontId="18"/>
  </si>
  <si>
    <t>面積(m2)</t>
    <rPh sb="0" eb="2">
      <t>メンセキ</t>
    </rPh>
    <phoneticPr fontId="18"/>
  </si>
  <si>
    <t>Slip Velocity Func.(ISVFunc; Rectangular=0; Triangle=1; Exponential=2; Gaussian=3; Smoothed Ramp=4; Nakamura &amp; Miyatake=5; Regularized Yoffe=6)</t>
  </si>
  <si>
    <t>dtN (sec; dt for ISVFunc=4, 5, or, 6)</t>
  </si>
  <si>
    <t>fmax (Hz; for Nakamura &amp; Miyatake=5)</t>
  </si>
  <si>
    <t>Vm(1/s; Normalized Vm only for Nakamura &amp; Miyatake)</t>
  </si>
  <si>
    <t>TauS(s; only for Yoffe)</t>
  </si>
  <si>
    <t>TauR(s; only for Yoffe)</t>
  </si>
  <si>
    <t>TSU</t>
    <phoneticPr fontId="18"/>
  </si>
  <si>
    <t>G(N/m2)</t>
    <phoneticPr fontId="18"/>
  </si>
  <si>
    <t>小断層(km2)</t>
  </si>
  <si>
    <t>sL=sW(km)</t>
  </si>
  <si>
    <t>S(km2)</t>
  </si>
  <si>
    <t>小断層(m2)</t>
  </si>
  <si>
    <t>sL=sW(m)</t>
  </si>
  <si>
    <t>L=W(m)</t>
  </si>
  <si>
    <t>S(m2)</t>
  </si>
  <si>
    <t>Strike 2</t>
  </si>
  <si>
    <t>Strike 3</t>
  </si>
  <si>
    <t>Mw</t>
    <phoneticPr fontId="18"/>
  </si>
  <si>
    <t>表５のSMGAの角点①</t>
    <rPh sb="0" eb="1">
      <t>ヒョウ</t>
    </rPh>
    <rPh sb="8" eb="9">
      <t>カド</t>
    </rPh>
    <rPh sb="9" eb="10">
      <t>テン</t>
    </rPh>
    <phoneticPr fontId="18"/>
  </si>
  <si>
    <t>基底部(m)</t>
    <rPh sb="0" eb="2">
      <t>キテイ</t>
    </rPh>
    <rPh sb="2" eb="3">
      <t>ブ</t>
    </rPh>
    <phoneticPr fontId="18"/>
  </si>
  <si>
    <t>-</t>
    <phoneticPr fontId="18"/>
  </si>
  <si>
    <t>slip(m)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</si>
</sst>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E+00"/>
    <numFmt numFmtId="177" formatCode="0.00_ "/>
    <numFmt numFmtId="178" formatCode="0_ "/>
    <numFmt numFmtId="179" formatCode="0.0_);[Red]\(0.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4" fillId="33" borderId="0" xfId="0" applyFont="1" applyFill="1">
      <alignment vertical="center"/>
    </xf>
    <xf numFmtId="0" fontId="19" fillId="33" borderId="0" xfId="0" applyFont="1" applyFill="1">
      <alignment vertical="center"/>
    </xf>
    <xf numFmtId="11" fontId="19" fillId="33" borderId="0" xfId="0" applyNumberFormat="1" applyFont="1" applyFill="1">
      <alignment vertical="center"/>
    </xf>
    <xf numFmtId="176" fontId="19" fillId="33" borderId="0" xfId="0" applyNumberFormat="1" applyFont="1" applyFill="1">
      <alignment vertical="center"/>
    </xf>
    <xf numFmtId="0" fontId="20" fillId="33" borderId="0" xfId="0" applyFont="1" applyFill="1">
      <alignment vertical="center"/>
    </xf>
    <xf numFmtId="0" fontId="20" fillId="34" borderId="0" xfId="0" applyFont="1" applyFill="1">
      <alignment vertical="center"/>
    </xf>
    <xf numFmtId="0" fontId="0" fillId="33" borderId="0" xfId="0" applyFill="1">
      <alignment vertical="center"/>
    </xf>
    <xf numFmtId="0" fontId="21" fillId="35" borderId="0" xfId="0" applyFont="1" applyFill="1">
      <alignment vertical="center"/>
    </xf>
    <xf numFmtId="177" fontId="20" fillId="34" borderId="0" xfId="0" applyNumberFormat="1" applyFont="1" applyFill="1">
      <alignment vertical="center"/>
    </xf>
    <xf numFmtId="178" fontId="20" fillId="33" borderId="0" xfId="0" applyNumberFormat="1" applyFont="1" applyFill="1">
      <alignment vertical="center"/>
    </xf>
    <xf numFmtId="11" fontId="14" fillId="33" borderId="0" xfId="0" applyNumberFormat="1" applyFont="1" applyFill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9" fontId="21" fillId="35" borderId="0" xfId="0" applyNumberFormat="1" applyFont="1" applyFill="1" applyAlignment="1">
      <alignment horizontal="center" vertical="center"/>
    </xf>
    <xf numFmtId="11" fontId="22" fillId="35" borderId="0" xfId="0" applyNumberFormat="1" applyFont="1" applyFill="1">
      <alignment vertical="center"/>
    </xf>
    <xf numFmtId="11" fontId="20" fillId="33" borderId="0" xfId="0" applyNumberFormat="1" applyFont="1" applyFill="1">
      <alignment vertical="center"/>
    </xf>
    <xf numFmtId="177" fontId="20" fillId="33" borderId="0" xfId="0" applyNumberFormat="1" applyFont="1" applyFill="1">
      <alignment vertical="center"/>
    </xf>
    <xf numFmtId="0" fontId="14" fillId="0" borderId="0" xfId="0" applyFont="1">
      <alignment vertical="center"/>
    </xf>
    <xf numFmtId="11" fontId="20" fillId="36" borderId="0" xfId="0" applyNumberFormat="1" applyFont="1" applyFill="1">
      <alignment vertical="center"/>
    </xf>
    <xf numFmtId="179" fontId="20" fillId="36" borderId="0" xfId="0" applyNumberFormat="1" applyFont="1" applyFill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abSelected="1" topLeftCell="A10" zoomScale="115" zoomScaleNormal="115" workbookViewId="0">
      <selection activeCell="F35" sqref="F35"/>
    </sheetView>
  </sheetViews>
  <sheetFormatPr defaultRowHeight="13.5" x14ac:dyDescent="0.15"/>
  <cols>
    <col min="6" max="6" width="10.125" bestFit="1" customWidth="1"/>
    <col min="10" max="10" width="9.625" customWidth="1"/>
    <col min="11" max="11" width="10" customWidth="1"/>
    <col min="13" max="13" width="10.5" bestFit="1" customWidth="1"/>
  </cols>
  <sheetData>
    <row r="1" spans="1:11" x14ac:dyDescent="0.15">
      <c r="A1" t="s">
        <v>0</v>
      </c>
    </row>
    <row r="2" spans="1:11" x14ac:dyDescent="0.15">
      <c r="A2" t="s">
        <v>1</v>
      </c>
      <c r="B2" t="s">
        <v>2</v>
      </c>
    </row>
    <row r="3" spans="1:11" x14ac:dyDescent="0.15">
      <c r="A3">
        <v>0.16</v>
      </c>
      <c r="B3" s="19">
        <v>1024</v>
      </c>
      <c r="D3" s="19">
        <f>A3*B3</f>
        <v>163.84</v>
      </c>
      <c r="E3" t="s">
        <v>3</v>
      </c>
      <c r="F3" t="s">
        <v>3</v>
      </c>
    </row>
    <row r="4" spans="1:11" x14ac:dyDescent="0.15">
      <c r="A4" t="s">
        <v>4</v>
      </c>
      <c r="B4" t="s">
        <v>5</v>
      </c>
    </row>
    <row r="5" spans="1:11" x14ac:dyDescent="0.15">
      <c r="A5">
        <f>A3*2</f>
        <v>0.32</v>
      </c>
      <c r="B5">
        <v>0</v>
      </c>
      <c r="D5">
        <f>1/A5</f>
        <v>3.125</v>
      </c>
      <c r="E5" t="s">
        <v>3</v>
      </c>
      <c r="G5" t="s">
        <v>3</v>
      </c>
    </row>
    <row r="6" spans="1:11" x14ac:dyDescent="0.15">
      <c r="A6" t="s">
        <v>6</v>
      </c>
    </row>
    <row r="7" spans="1:11" x14ac:dyDescent="0.15">
      <c r="A7" t="s">
        <v>7</v>
      </c>
      <c r="B7" t="s">
        <v>8</v>
      </c>
      <c r="C7" t="s">
        <v>9</v>
      </c>
      <c r="E7" t="s">
        <v>10</v>
      </c>
    </row>
    <row r="8" spans="1:11" x14ac:dyDescent="0.15">
      <c r="A8">
        <v>5</v>
      </c>
      <c r="B8">
        <v>0</v>
      </c>
      <c r="C8">
        <v>0.16</v>
      </c>
    </row>
    <row r="9" spans="1:11" x14ac:dyDescent="0.15">
      <c r="A9" t="s">
        <v>11</v>
      </c>
      <c r="B9" s="8" t="s">
        <v>12</v>
      </c>
      <c r="C9" s="8" t="s">
        <v>13</v>
      </c>
      <c r="D9" t="s">
        <v>14</v>
      </c>
      <c r="E9" t="s">
        <v>15</v>
      </c>
      <c r="F9" s="8" t="s">
        <v>16</v>
      </c>
      <c r="G9" t="s">
        <v>17</v>
      </c>
      <c r="H9" t="s">
        <v>18</v>
      </c>
      <c r="I9" s="6" t="s">
        <v>19</v>
      </c>
      <c r="J9" s="2" t="s">
        <v>91</v>
      </c>
      <c r="K9" s="12" t="s">
        <v>79</v>
      </c>
    </row>
    <row r="10" spans="1:11" x14ac:dyDescent="0.15">
      <c r="A10">
        <v>1</v>
      </c>
      <c r="B10" s="8">
        <v>1.95</v>
      </c>
      <c r="C10" s="8">
        <v>1800</v>
      </c>
      <c r="D10">
        <v>170</v>
      </c>
      <c r="E10">
        <v>0.69</v>
      </c>
      <c r="F10" s="8">
        <v>500</v>
      </c>
      <c r="G10">
        <v>100</v>
      </c>
      <c r="H10">
        <v>0.69</v>
      </c>
      <c r="I10" s="11">
        <v>273.8</v>
      </c>
      <c r="J10" s="3">
        <f>I10</f>
        <v>273.8</v>
      </c>
      <c r="K10" s="4">
        <f t="shared" ref="K10:K13" si="0">B10*1000*F10*F10</f>
        <v>487500000</v>
      </c>
    </row>
    <row r="11" spans="1:11" x14ac:dyDescent="0.15">
      <c r="A11">
        <v>2</v>
      </c>
      <c r="B11" s="8">
        <v>2.1</v>
      </c>
      <c r="C11" s="8">
        <v>2300</v>
      </c>
      <c r="D11">
        <v>306</v>
      </c>
      <c r="E11">
        <v>0.69</v>
      </c>
      <c r="F11" s="8">
        <v>900</v>
      </c>
      <c r="G11">
        <v>180</v>
      </c>
      <c r="H11">
        <v>0.69</v>
      </c>
      <c r="I11" s="11">
        <v>890.3</v>
      </c>
      <c r="J11" s="3">
        <f>J10+I11</f>
        <v>1164.0999999999999</v>
      </c>
      <c r="K11" s="4">
        <f t="shared" si="0"/>
        <v>1701000000</v>
      </c>
    </row>
    <row r="12" spans="1:11" x14ac:dyDescent="0.15">
      <c r="A12">
        <v>3</v>
      </c>
      <c r="B12" s="8">
        <v>2.25</v>
      </c>
      <c r="C12" s="8">
        <v>3000</v>
      </c>
      <c r="D12">
        <v>510</v>
      </c>
      <c r="E12">
        <v>0.69</v>
      </c>
      <c r="F12" s="8">
        <v>1500</v>
      </c>
      <c r="G12">
        <v>300</v>
      </c>
      <c r="H12">
        <v>0.69</v>
      </c>
      <c r="I12" s="11">
        <v>1395.3000000000002</v>
      </c>
      <c r="J12" s="3">
        <f t="shared" ref="J12:J13" si="1">J11+I12</f>
        <v>2559.4</v>
      </c>
      <c r="K12" s="4">
        <f t="shared" si="0"/>
        <v>5062500000</v>
      </c>
    </row>
    <row r="13" spans="1:11" x14ac:dyDescent="0.15">
      <c r="A13">
        <v>4</v>
      </c>
      <c r="B13" s="8">
        <v>2.65</v>
      </c>
      <c r="C13" s="8">
        <v>5500</v>
      </c>
      <c r="D13">
        <v>680</v>
      </c>
      <c r="E13">
        <v>0.69</v>
      </c>
      <c r="F13" s="8">
        <v>3200</v>
      </c>
      <c r="G13">
        <v>400</v>
      </c>
      <c r="H13">
        <v>0.69</v>
      </c>
      <c r="I13" s="11">
        <v>28745</v>
      </c>
      <c r="J13" s="6">
        <f t="shared" si="1"/>
        <v>31304.400000000001</v>
      </c>
      <c r="K13" s="4">
        <f t="shared" si="0"/>
        <v>27136000000</v>
      </c>
    </row>
    <row r="14" spans="1:11" x14ac:dyDescent="0.15">
      <c r="A14">
        <v>5</v>
      </c>
      <c r="B14" s="8">
        <v>2.9</v>
      </c>
      <c r="C14" s="8">
        <v>6800</v>
      </c>
      <c r="D14">
        <v>510</v>
      </c>
      <c r="E14">
        <v>0.69</v>
      </c>
      <c r="F14" s="8">
        <v>4000</v>
      </c>
      <c r="G14">
        <v>300</v>
      </c>
      <c r="H14">
        <v>0.69</v>
      </c>
      <c r="I14" s="11">
        <v>0</v>
      </c>
      <c r="J14" s="3" t="s">
        <v>92</v>
      </c>
      <c r="K14" s="17">
        <f>B14*1000*F14*F14</f>
        <v>46400000000</v>
      </c>
    </row>
    <row r="15" spans="1:11" x14ac:dyDescent="0.15">
      <c r="A15" t="s">
        <v>20</v>
      </c>
    </row>
    <row r="16" spans="1:11" x14ac:dyDescent="0.15">
      <c r="A16" t="s">
        <v>21</v>
      </c>
      <c r="B16" t="s">
        <v>22</v>
      </c>
      <c r="C16" t="s">
        <v>23</v>
      </c>
      <c r="D16" t="s">
        <v>24</v>
      </c>
      <c r="E16" s="6" t="s">
        <v>25</v>
      </c>
    </row>
    <row r="17" spans="1:15" x14ac:dyDescent="0.15">
      <c r="A17" s="8">
        <v>12247.44871391589</v>
      </c>
      <c r="B17" s="8">
        <v>12247.44871391589</v>
      </c>
      <c r="C17" s="8">
        <v>3</v>
      </c>
      <c r="D17" s="8">
        <v>3</v>
      </c>
      <c r="E17" s="6">
        <v>1</v>
      </c>
      <c r="G17" s="2" t="s">
        <v>86</v>
      </c>
      <c r="H17" s="3">
        <f>A17*B17</f>
        <v>150000000</v>
      </c>
      <c r="I17" s="3" t="s">
        <v>82</v>
      </c>
      <c r="J17" s="3">
        <f>H17/1000^2</f>
        <v>150</v>
      </c>
      <c r="K17" s="3"/>
    </row>
    <row r="18" spans="1:15" x14ac:dyDescent="0.15">
      <c r="A18" t="s">
        <v>26</v>
      </c>
      <c r="B18" s="8" t="s">
        <v>27</v>
      </c>
      <c r="C18" s="8" t="s">
        <v>28</v>
      </c>
      <c r="D18" s="8" t="s">
        <v>29</v>
      </c>
      <c r="E18" t="s">
        <v>30</v>
      </c>
      <c r="F18" t="s">
        <v>31</v>
      </c>
      <c r="J18" s="6" t="s">
        <v>63</v>
      </c>
      <c r="K18" s="3" t="s">
        <v>64</v>
      </c>
      <c r="L18" t="s">
        <v>70</v>
      </c>
      <c r="M18" t="s">
        <v>71</v>
      </c>
    </row>
    <row r="19" spans="1:15" x14ac:dyDescent="0.15">
      <c r="A19">
        <v>0</v>
      </c>
      <c r="B19" s="8">
        <v>0</v>
      </c>
      <c r="C19" s="8">
        <v>90</v>
      </c>
      <c r="D19" s="8">
        <v>2900</v>
      </c>
      <c r="E19">
        <v>0</v>
      </c>
      <c r="F19">
        <v>1</v>
      </c>
      <c r="J19" s="17">
        <f>K14*M19*K25</f>
        <v>3.5495999999999996E+19</v>
      </c>
      <c r="K19" s="5">
        <f>J19</f>
        <v>3.5495999999999996E+19</v>
      </c>
      <c r="L19">
        <v>150</v>
      </c>
      <c r="M19">
        <f>L19*1000^2</f>
        <v>150000000</v>
      </c>
    </row>
    <row r="20" spans="1:15" x14ac:dyDescent="0.15">
      <c r="A20" t="s">
        <v>32</v>
      </c>
      <c r="B20" t="s">
        <v>33</v>
      </c>
      <c r="C20" s="9" t="s">
        <v>34</v>
      </c>
      <c r="D20" t="s">
        <v>35</v>
      </c>
      <c r="K20" s="1" t="s">
        <v>65</v>
      </c>
    </row>
    <row r="21" spans="1:15" x14ac:dyDescent="0.15">
      <c r="A21">
        <v>154775</v>
      </c>
      <c r="B21">
        <v>96617</v>
      </c>
      <c r="C21" s="9">
        <v>45200</v>
      </c>
      <c r="E21" s="2" t="s">
        <v>67</v>
      </c>
      <c r="H21" t="s">
        <v>80</v>
      </c>
      <c r="I21" s="14">
        <v>16.666666666666668</v>
      </c>
      <c r="J21" s="14" t="s">
        <v>81</v>
      </c>
      <c r="K21" s="14">
        <v>4.0824829046386304</v>
      </c>
      <c r="L21" s="14" t="s">
        <v>66</v>
      </c>
      <c r="M21" s="14">
        <f>K21*3</f>
        <v>12.24744871391589</v>
      </c>
      <c r="N21" t="s">
        <v>82</v>
      </c>
      <c r="O21">
        <f>M21^2</f>
        <v>150</v>
      </c>
    </row>
    <row r="22" spans="1:15" x14ac:dyDescent="0.15">
      <c r="A22" t="s">
        <v>36</v>
      </c>
      <c r="B22" t="s">
        <v>33</v>
      </c>
      <c r="C22" s="9" t="s">
        <v>34</v>
      </c>
      <c r="D22" t="s">
        <v>35</v>
      </c>
      <c r="H22" t="s">
        <v>83</v>
      </c>
      <c r="I22" s="13">
        <f>I21*1000</f>
        <v>16666.666666666668</v>
      </c>
      <c r="J22" s="13" t="s">
        <v>84</v>
      </c>
      <c r="K22" s="13">
        <f>K21*1000</f>
        <v>4082.4829046386303</v>
      </c>
      <c r="L22" s="13" t="s">
        <v>85</v>
      </c>
      <c r="M22" s="13">
        <f>M21*1000</f>
        <v>12247.44871391589</v>
      </c>
      <c r="N22" t="s">
        <v>86</v>
      </c>
      <c r="O22">
        <f>O21*1000</f>
        <v>150000</v>
      </c>
    </row>
    <row r="23" spans="1:15" x14ac:dyDescent="0.15">
      <c r="A23" s="8">
        <v>148627</v>
      </c>
      <c r="B23" s="8">
        <v>96617</v>
      </c>
      <c r="C23" s="9">
        <v>47243</v>
      </c>
      <c r="E23" s="2" t="s">
        <v>90</v>
      </c>
      <c r="F23" s="8"/>
    </row>
    <row r="24" spans="1:15" x14ac:dyDescent="0.15">
      <c r="A24" t="s">
        <v>37</v>
      </c>
      <c r="B24" t="s">
        <v>38</v>
      </c>
      <c r="C24" s="6" t="s">
        <v>72</v>
      </c>
      <c r="D24" s="6" t="s">
        <v>73</v>
      </c>
      <c r="E24" s="7" t="s">
        <v>74</v>
      </c>
      <c r="F24" s="7" t="s">
        <v>75</v>
      </c>
      <c r="G24" s="7" t="s">
        <v>39</v>
      </c>
      <c r="H24" t="s">
        <v>76</v>
      </c>
      <c r="I24" t="s">
        <v>77</v>
      </c>
      <c r="K24" s="2" t="s">
        <v>68</v>
      </c>
      <c r="L24" s="6" t="s">
        <v>69</v>
      </c>
    </row>
    <row r="25" spans="1:15" x14ac:dyDescent="0.15">
      <c r="A25">
        <v>1</v>
      </c>
      <c r="B25">
        <v>0</v>
      </c>
      <c r="C25" s="6">
        <v>5</v>
      </c>
      <c r="D25" s="6">
        <v>0.02</v>
      </c>
      <c r="E25" s="7">
        <v>6</v>
      </c>
      <c r="F25" s="10">
        <v>5.4089999999999998</v>
      </c>
      <c r="G25" s="10">
        <v>2.1116290886061879</v>
      </c>
      <c r="H25">
        <v>0.02</v>
      </c>
      <c r="I25">
        <v>3.1</v>
      </c>
      <c r="K25" s="3">
        <v>5.0999999999999996</v>
      </c>
      <c r="L25" s="18">
        <f>F25*K25</f>
        <v>27.585899999999999</v>
      </c>
    </row>
    <row r="26" spans="1:15" x14ac:dyDescent="0.15">
      <c r="A26" t="s">
        <v>40</v>
      </c>
      <c r="B26" t="s">
        <v>41</v>
      </c>
      <c r="C26" t="s">
        <v>42</v>
      </c>
    </row>
    <row r="27" spans="1:15" x14ac:dyDescent="0.15">
      <c r="A27">
        <v>1</v>
      </c>
      <c r="B27">
        <v>0.1</v>
      </c>
      <c r="C27">
        <v>0</v>
      </c>
    </row>
    <row r="28" spans="1:15" x14ac:dyDescent="0.15">
      <c r="A28" s="2" t="s">
        <v>43</v>
      </c>
    </row>
    <row r="29" spans="1:15" x14ac:dyDescent="0.15">
      <c r="A29" s="3">
        <v>2</v>
      </c>
    </row>
    <row r="30" spans="1:15" x14ac:dyDescent="0.15">
      <c r="A30" s="2" t="s">
        <v>44</v>
      </c>
      <c r="B30" s="2"/>
      <c r="C30" s="3"/>
      <c r="D30" s="3"/>
    </row>
    <row r="31" spans="1:15" x14ac:dyDescent="0.15">
      <c r="A31" s="2" t="s">
        <v>93</v>
      </c>
      <c r="B31" s="2" t="s">
        <v>45</v>
      </c>
      <c r="C31" s="2" t="s">
        <v>87</v>
      </c>
      <c r="D31" s="2" t="s">
        <v>88</v>
      </c>
    </row>
    <row r="32" spans="1:15" x14ac:dyDescent="0.15">
      <c r="A32" s="2">
        <v>1</v>
      </c>
      <c r="B32" s="6">
        <v>5.0999999999999996</v>
      </c>
      <c r="C32" s="6">
        <v>5.0999999999999996</v>
      </c>
      <c r="D32" s="6">
        <v>5.0999999999999996</v>
      </c>
      <c r="F32" s="9" t="s">
        <v>63</v>
      </c>
      <c r="G32" s="15" t="s">
        <v>89</v>
      </c>
    </row>
    <row r="33" spans="1:7" x14ac:dyDescent="0.15">
      <c r="A33" s="2">
        <v>2</v>
      </c>
      <c r="B33" s="6">
        <v>5.0999999999999996</v>
      </c>
      <c r="C33" s="6">
        <v>5.0999999999999996</v>
      </c>
      <c r="D33" s="6">
        <v>5.0999999999999996</v>
      </c>
      <c r="F33" s="16">
        <f>K14*B32*H17</f>
        <v>3.5495999999999996E+19</v>
      </c>
      <c r="G33" s="15">
        <f>(LOG10(F33)-9.1)/1.5</f>
        <v>6.9667862771389997</v>
      </c>
    </row>
    <row r="34" spans="1:7" x14ac:dyDescent="0.15">
      <c r="A34" s="2">
        <v>3</v>
      </c>
      <c r="B34" s="6">
        <v>5.0999999999999996</v>
      </c>
      <c r="C34" s="6">
        <v>5.0999999999999996</v>
      </c>
      <c r="D34" s="6">
        <v>5.0999999999999996</v>
      </c>
      <c r="F34" s="20">
        <f>K14*K25*A17*B17</f>
        <v>3.5495999999999996E+19</v>
      </c>
      <c r="G34" s="21">
        <f>(LOG10(F34)-9.1)/1.5</f>
        <v>6.9667862771389997</v>
      </c>
    </row>
    <row r="35" spans="1:7" x14ac:dyDescent="0.15">
      <c r="A35" s="2" t="s">
        <v>46</v>
      </c>
      <c r="B35" s="2" t="s">
        <v>45</v>
      </c>
      <c r="C35" s="2" t="s">
        <v>87</v>
      </c>
      <c r="D35" s="2" t="s">
        <v>88</v>
      </c>
    </row>
    <row r="36" spans="1:7" x14ac:dyDescent="0.15">
      <c r="A36" s="2">
        <v>1</v>
      </c>
      <c r="B36" s="2">
        <v>0</v>
      </c>
      <c r="C36" s="2">
        <v>0</v>
      </c>
      <c r="D36" s="2">
        <v>0</v>
      </c>
    </row>
    <row r="37" spans="1:7" x14ac:dyDescent="0.15">
      <c r="A37" s="2">
        <v>2</v>
      </c>
      <c r="B37" s="2">
        <v>0</v>
      </c>
      <c r="C37" s="2">
        <v>0</v>
      </c>
      <c r="D37" s="2">
        <v>0</v>
      </c>
    </row>
    <row r="38" spans="1:7" x14ac:dyDescent="0.15">
      <c r="A38" s="2">
        <v>3</v>
      </c>
      <c r="B38" s="2">
        <v>0</v>
      </c>
      <c r="C38" s="2">
        <v>0</v>
      </c>
      <c r="D38" s="2">
        <v>0</v>
      </c>
    </row>
    <row r="39" spans="1:7" x14ac:dyDescent="0.15">
      <c r="A39" t="s">
        <v>47</v>
      </c>
    </row>
    <row r="40" spans="1:7" x14ac:dyDescent="0.15">
      <c r="A40" t="s">
        <v>48</v>
      </c>
      <c r="B40" t="s">
        <v>49</v>
      </c>
    </row>
    <row r="41" spans="1:7" x14ac:dyDescent="0.15">
      <c r="A41">
        <v>2</v>
      </c>
      <c r="B41">
        <v>16</v>
      </c>
    </row>
    <row r="42" spans="1:7" x14ac:dyDescent="0.15">
      <c r="A42" t="s">
        <v>50</v>
      </c>
      <c r="B42" t="s">
        <v>49</v>
      </c>
    </row>
    <row r="43" spans="1:7" x14ac:dyDescent="0.15">
      <c r="A43">
        <v>10</v>
      </c>
      <c r="B43">
        <v>32</v>
      </c>
    </row>
    <row r="44" spans="1:7" x14ac:dyDescent="0.15">
      <c r="A44" t="s">
        <v>51</v>
      </c>
    </row>
    <row r="45" spans="1:7" x14ac:dyDescent="0.15">
      <c r="A45" t="s">
        <v>52</v>
      </c>
    </row>
    <row r="46" spans="1:7" x14ac:dyDescent="0.15">
      <c r="A46" s="8">
        <v>4000</v>
      </c>
    </row>
    <row r="47" spans="1:7" x14ac:dyDescent="0.15">
      <c r="A47" t="s">
        <v>53</v>
      </c>
    </row>
    <row r="48" spans="1:7" x14ac:dyDescent="0.15">
      <c r="A48">
        <v>50</v>
      </c>
    </row>
    <row r="49" spans="1:5" x14ac:dyDescent="0.15">
      <c r="A49" t="s">
        <v>54</v>
      </c>
    </row>
    <row r="50" spans="1:5" x14ac:dyDescent="0.15">
      <c r="A50">
        <v>10</v>
      </c>
    </row>
    <row r="51" spans="1:5" x14ac:dyDescent="0.15">
      <c r="A51" t="s">
        <v>55</v>
      </c>
    </row>
    <row r="52" spans="1:5" x14ac:dyDescent="0.15">
      <c r="A52" t="s">
        <v>56</v>
      </c>
    </row>
    <row r="53" spans="1:5" x14ac:dyDescent="0.15">
      <c r="A53">
        <v>1</v>
      </c>
    </row>
    <row r="54" spans="1:5" x14ac:dyDescent="0.15">
      <c r="A54" t="s">
        <v>57</v>
      </c>
    </row>
    <row r="55" spans="1:5" x14ac:dyDescent="0.15">
      <c r="A55" t="s">
        <v>58</v>
      </c>
    </row>
    <row r="56" spans="1:5" x14ac:dyDescent="0.15">
      <c r="A56">
        <v>1</v>
      </c>
    </row>
    <row r="57" spans="1:5" x14ac:dyDescent="0.15">
      <c r="A57" s="6" t="s">
        <v>59</v>
      </c>
      <c r="B57" s="6" t="s">
        <v>60</v>
      </c>
      <c r="C57" s="6" t="s">
        <v>61</v>
      </c>
      <c r="D57" s="6" t="s">
        <v>62</v>
      </c>
      <c r="E57" s="6"/>
    </row>
    <row r="58" spans="1:5" x14ac:dyDescent="0.15">
      <c r="A58" s="6">
        <v>1</v>
      </c>
      <c r="B58" s="6">
        <v>159809</v>
      </c>
      <c r="C58" s="6">
        <v>99641</v>
      </c>
      <c r="D58" s="6">
        <v>0</v>
      </c>
      <c r="E58" s="6" t="s">
        <v>78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T41-in-v16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2014-12-16T02:53:04Z</dcterms:created>
  <dcterms:modified xsi:type="dcterms:W3CDTF">2021-02-27T12:49:33Z</dcterms:modified>
</cp:coreProperties>
</file>